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25" yWindow="120" windowWidth="10170" windowHeight="7365"/>
  </bookViews>
  <sheets>
    <sheet name="Calculos" sheetId="3" r:id="rId1"/>
    <sheet name="Resumen para Imprimir" sheetId="6" r:id="rId2"/>
    <sheet name="Data Climatologica Pueblos" sheetId="5" r:id="rId3"/>
    <sheet name="Data Climatologica Estaciones" sheetId="4" r:id="rId4"/>
    <sheet name="Sheet1" sheetId="7" r:id="rId5"/>
  </sheets>
  <definedNames>
    <definedName name="A" localSheetId="3">'Data Climatologica Pueblos'!$A$45</definedName>
    <definedName name="B" localSheetId="3">'Data Climatologica Pueblos'!$A$62</definedName>
    <definedName name="D" localSheetId="3">'Data Climatologica Estaciones'!$A$186</definedName>
    <definedName name="F" localSheetId="3">'Data Climatologica Estaciones'!$A$189</definedName>
    <definedName name="G" localSheetId="3">'Data Climatologica Estaciones'!$A$194</definedName>
    <definedName name="H" localSheetId="3">'Data Climatologica Estaciones'!$A$205</definedName>
    <definedName name="I" localSheetId="3">'Data Climatologica Estaciones'!$A$212</definedName>
    <definedName name="J" localSheetId="3">'Data Climatologica Estaciones'!$A$215</definedName>
    <definedName name="L" localSheetId="3">'Data Climatologica Estaciones'!$A$222</definedName>
    <definedName name="mainContent" localSheetId="3">'Data Climatologica Pueblos'!$A$20</definedName>
    <definedName name="Menu_Alfabetico" localSheetId="3">'Data Climatologica Pueblos'!$A$21</definedName>
    <definedName name="N" localSheetId="3">'Data Climatologica Estaciones'!$A$248</definedName>
    <definedName name="O" localSheetId="3">'Data Climatologica Estaciones'!$A$253</definedName>
    <definedName name="P" localSheetId="3">'Data Climatologica Estaciones'!$A$256</definedName>
    <definedName name="_xlnm.Print_Titles" localSheetId="2">'Data Climatologica Pueblos'!$1:$2</definedName>
    <definedName name="Q" localSheetId="3">'Data Climatologica Estaciones'!$A$263</definedName>
    <definedName name="S" localSheetId="3">'Data Climatologica Estaciones'!$A$271</definedName>
    <definedName name="T" localSheetId="3">'Data Climatologica Estaciones'!$A$286</definedName>
    <definedName name="U" localSheetId="3">'Data Climatologica Estaciones'!$A$293</definedName>
    <definedName name="V" localSheetId="3">'Data Climatologica Estaciones'!$A$296</definedName>
    <definedName name="Y" localSheetId="3">'Data Climatologica Estaciones'!$A$305</definedName>
  </definedNames>
  <calcPr calcId="145621"/>
</workbook>
</file>

<file path=xl/calcChain.xml><?xml version="1.0" encoding="utf-8"?>
<calcChain xmlns="http://schemas.openxmlformats.org/spreadsheetml/2006/main">
  <c r="B86" i="3" l="1"/>
  <c r="B85" i="3"/>
  <c r="C85" i="3" l="1"/>
  <c r="L21" i="6"/>
  <c r="L22" i="6"/>
  <c r="L23" i="6"/>
  <c r="L24" i="6"/>
  <c r="L25" i="6"/>
  <c r="L26" i="6"/>
  <c r="L27" i="6"/>
  <c r="L28" i="6"/>
  <c r="L20" i="6"/>
  <c r="A21" i="6"/>
  <c r="A22" i="6"/>
  <c r="A23" i="6"/>
  <c r="A24" i="6"/>
  <c r="A25" i="6"/>
  <c r="A26" i="6"/>
  <c r="A27" i="6"/>
  <c r="A28" i="6"/>
  <c r="A20" i="6"/>
  <c r="A14" i="6"/>
  <c r="K15" i="6"/>
  <c r="L15" i="6"/>
  <c r="M15" i="6"/>
  <c r="B15" i="6"/>
  <c r="C15" i="6"/>
  <c r="D15" i="6"/>
  <c r="E15" i="6"/>
  <c r="F15" i="6"/>
  <c r="G15" i="6"/>
  <c r="H15" i="6"/>
  <c r="I15" i="6"/>
  <c r="J15" i="6"/>
  <c r="C60" i="3"/>
  <c r="L40" i="3"/>
  <c r="K16" i="6" s="1"/>
  <c r="N40" i="3"/>
  <c r="M16" i="6" s="1"/>
  <c r="M40" i="3"/>
  <c r="L16" i="6" s="1"/>
  <c r="K40" i="3"/>
  <c r="J16" i="6" s="1"/>
  <c r="J40" i="3"/>
  <c r="I16" i="6" s="1"/>
  <c r="I40" i="3"/>
  <c r="H16" i="6" s="1"/>
  <c r="H40" i="3"/>
  <c r="G16" i="6" s="1"/>
  <c r="G40" i="3"/>
  <c r="F16" i="6" s="1"/>
  <c r="F40" i="3"/>
  <c r="E16" i="6" s="1"/>
  <c r="E40" i="3"/>
  <c r="D16" i="6" s="1"/>
  <c r="D40" i="3"/>
  <c r="C16" i="6" s="1"/>
  <c r="C40" i="3"/>
  <c r="B16" i="6" s="1"/>
  <c r="N4" i="5" l="1"/>
  <c r="O4" i="5" s="1"/>
  <c r="O81" i="5"/>
  <c r="O80" i="5"/>
  <c r="O79" i="5"/>
  <c r="O78" i="5"/>
  <c r="O77" i="5"/>
  <c r="O76" i="5"/>
  <c r="O75" i="5"/>
  <c r="O74" i="5"/>
  <c r="O73" i="5"/>
  <c r="O72" i="5"/>
  <c r="O71" i="5"/>
  <c r="O70" i="5"/>
  <c r="O69" i="5"/>
  <c r="O68" i="5"/>
  <c r="O67" i="5"/>
  <c r="O66" i="5"/>
  <c r="O65" i="5"/>
  <c r="O64" i="5"/>
  <c r="O63" i="5"/>
  <c r="O62" i="5"/>
  <c r="O61" i="5"/>
  <c r="O60" i="5"/>
  <c r="O59" i="5"/>
  <c r="O58" i="5"/>
  <c r="O57" i="5"/>
  <c r="O56" i="5"/>
  <c r="O55" i="5"/>
  <c r="O54" i="5"/>
  <c r="O53" i="5"/>
  <c r="O52" i="5"/>
  <c r="O51" i="5"/>
  <c r="O50" i="5"/>
  <c r="O49" i="5"/>
  <c r="O48" i="5"/>
  <c r="O47" i="5"/>
  <c r="O46" i="5"/>
  <c r="O45" i="5"/>
  <c r="O44" i="5"/>
  <c r="O43" i="5"/>
  <c r="O42" i="5"/>
  <c r="O41" i="5"/>
  <c r="O40" i="5"/>
  <c r="O39" i="5"/>
  <c r="O38" i="5"/>
  <c r="O37" i="5"/>
  <c r="O36" i="5"/>
  <c r="O35" i="5"/>
  <c r="O34" i="5"/>
  <c r="O33" i="5"/>
  <c r="O32" i="5"/>
  <c r="O31" i="5"/>
  <c r="O30" i="5"/>
  <c r="O29" i="5"/>
  <c r="O28" i="5"/>
  <c r="O27" i="5"/>
  <c r="O26" i="5"/>
  <c r="O25" i="5"/>
  <c r="O24" i="5"/>
  <c r="O23" i="5"/>
  <c r="O22" i="5"/>
  <c r="O21" i="5"/>
  <c r="O20" i="5"/>
  <c r="O19" i="5"/>
  <c r="O18" i="5"/>
  <c r="O17" i="5"/>
  <c r="O16" i="5"/>
  <c r="O15" i="5"/>
  <c r="O14" i="5"/>
  <c r="O13" i="5"/>
  <c r="O12" i="5"/>
  <c r="O11" i="5"/>
  <c r="O10" i="5"/>
  <c r="O9" i="5"/>
  <c r="O8" i="5"/>
  <c r="O7" i="5"/>
  <c r="O6" i="5"/>
  <c r="O5" i="5"/>
  <c r="O87" i="4"/>
  <c r="O86" i="4"/>
  <c r="O85" i="4"/>
  <c r="O84" i="4"/>
  <c r="O83" i="4"/>
  <c r="O82" i="4"/>
  <c r="O81" i="4"/>
  <c r="O80" i="4"/>
  <c r="O79" i="4"/>
  <c r="O78" i="4"/>
  <c r="O77" i="4"/>
  <c r="O76" i="4"/>
  <c r="O75" i="4"/>
  <c r="O74" i="4"/>
  <c r="O73" i="4"/>
  <c r="O72" i="4"/>
  <c r="O71" i="4"/>
  <c r="O70" i="4"/>
  <c r="O69" i="4"/>
  <c r="O68" i="4"/>
  <c r="O67" i="4"/>
  <c r="O66" i="4"/>
  <c r="O65" i="4"/>
  <c r="O64" i="4"/>
  <c r="O63" i="4"/>
  <c r="O62" i="4"/>
  <c r="O61" i="4"/>
  <c r="O60" i="4"/>
  <c r="O59" i="4"/>
  <c r="O58" i="4"/>
  <c r="O57" i="4"/>
  <c r="O56" i="4"/>
  <c r="O55" i="4"/>
  <c r="O54" i="4"/>
  <c r="O53" i="4"/>
  <c r="O52" i="4"/>
  <c r="O51" i="4"/>
  <c r="O50" i="4"/>
  <c r="O49" i="4"/>
  <c r="O48" i="4"/>
  <c r="O47" i="4"/>
  <c r="O46" i="4"/>
  <c r="O45" i="4"/>
  <c r="O44" i="4"/>
  <c r="O43" i="4"/>
  <c r="O42" i="4"/>
  <c r="O41" i="4"/>
  <c r="O40" i="4"/>
  <c r="O39" i="4"/>
  <c r="O38" i="4"/>
  <c r="O37" i="4"/>
  <c r="O36" i="4"/>
  <c r="O35" i="4"/>
  <c r="O34" i="4"/>
  <c r="O33" i="4"/>
  <c r="O32" i="4"/>
  <c r="O31" i="4"/>
  <c r="O30" i="4"/>
  <c r="O29" i="4"/>
  <c r="O28" i="4"/>
  <c r="O27" i="4"/>
  <c r="O26" i="4"/>
  <c r="O25" i="4"/>
  <c r="O24" i="4"/>
  <c r="O23" i="4"/>
  <c r="O22" i="4"/>
  <c r="O21" i="4"/>
  <c r="O20" i="4"/>
  <c r="O19" i="4"/>
  <c r="O18" i="4"/>
  <c r="O17" i="4"/>
  <c r="O16" i="4"/>
  <c r="O15" i="4"/>
  <c r="O14" i="4"/>
  <c r="O13" i="4"/>
  <c r="O12" i="4"/>
  <c r="O11" i="4"/>
  <c r="O10" i="4"/>
  <c r="O9" i="4"/>
  <c r="O8" i="4"/>
  <c r="O7" i="4"/>
  <c r="O6" i="4"/>
  <c r="N5" i="4"/>
  <c r="O5" i="4" s="1"/>
  <c r="N4" i="4"/>
  <c r="O4" i="4" s="1"/>
  <c r="N3" i="4"/>
  <c r="O3" i="4" s="1"/>
  <c r="C68" i="3" l="1"/>
  <c r="H50" i="3"/>
  <c r="C91" i="3"/>
  <c r="D91" i="3"/>
  <c r="E91" i="3"/>
  <c r="F91" i="3"/>
  <c r="G91" i="3"/>
  <c r="H91" i="3"/>
  <c r="I91" i="3"/>
  <c r="J91" i="3"/>
  <c r="K91" i="3"/>
  <c r="L91" i="3"/>
  <c r="M91" i="3"/>
  <c r="N91" i="3"/>
  <c r="C93" i="3"/>
  <c r="D93" i="3"/>
  <c r="E93" i="3"/>
  <c r="F93" i="3"/>
  <c r="G93" i="3"/>
  <c r="H93" i="3"/>
  <c r="I93" i="3"/>
  <c r="J93" i="3"/>
  <c r="K93" i="3"/>
  <c r="L93" i="3"/>
  <c r="M93" i="3"/>
  <c r="N93" i="3"/>
  <c r="C94" i="3"/>
  <c r="E111" i="3"/>
  <c r="J20" i="6" s="1"/>
  <c r="E115" i="3"/>
  <c r="J24" i="6" s="1"/>
  <c r="E113" i="3" l="1"/>
  <c r="N92" i="3"/>
  <c r="J92" i="3"/>
  <c r="F92" i="3"/>
  <c r="C92" i="3"/>
  <c r="M92" i="3"/>
  <c r="I92" i="3"/>
  <c r="E92" i="3"/>
  <c r="L92" i="3"/>
  <c r="H92" i="3"/>
  <c r="D92" i="3"/>
  <c r="D94" i="3" s="1"/>
  <c r="K92" i="3"/>
  <c r="G92" i="3"/>
  <c r="P93" i="3"/>
  <c r="O93" i="3"/>
  <c r="P91" i="3"/>
  <c r="O91" i="3"/>
  <c r="J22" i="6" l="1"/>
  <c r="E114" i="3"/>
  <c r="E118" i="3" s="1"/>
  <c r="E94" i="3"/>
  <c r="F94" i="3" s="1"/>
  <c r="P92" i="3"/>
  <c r="E112" i="3" s="1"/>
  <c r="J21" i="6" s="1"/>
  <c r="O92" i="3"/>
  <c r="J27" i="6" l="1"/>
  <c r="J23" i="6"/>
  <c r="G94" i="3"/>
  <c r="H94" i="3" s="1"/>
  <c r="I94" i="3" s="1"/>
  <c r="J94" i="3" s="1"/>
  <c r="K94" i="3" s="1"/>
  <c r="L94" i="3" s="1"/>
  <c r="M94" i="3" s="1"/>
  <c r="N94" i="3" s="1"/>
  <c r="C95" i="3" s="1"/>
  <c r="P94" i="3" l="1"/>
  <c r="D95" i="3"/>
  <c r="E95" i="3" s="1"/>
  <c r="F95" i="3" s="1"/>
  <c r="G95" i="3" s="1"/>
  <c r="H95" i="3" s="1"/>
  <c r="I95" i="3" s="1"/>
  <c r="J95" i="3" s="1"/>
  <c r="K95" i="3" s="1"/>
  <c r="L95" i="3" s="1"/>
  <c r="M95" i="3" s="1"/>
  <c r="N95" i="3" s="1"/>
  <c r="C97" i="3" s="1"/>
  <c r="A32" i="6" s="1"/>
  <c r="O94" i="3"/>
  <c r="P95" i="3" l="1"/>
  <c r="E116" i="3" s="1"/>
  <c r="J25" i="6" s="1"/>
  <c r="E117" i="3"/>
  <c r="E119" i="3" s="1"/>
  <c r="O95" i="3"/>
  <c r="J28" i="6" l="1"/>
  <c r="J26" i="6"/>
</calcChain>
</file>

<file path=xl/sharedStrings.xml><?xml version="1.0" encoding="utf-8"?>
<sst xmlns="http://schemas.openxmlformats.org/spreadsheetml/2006/main" count="402" uniqueCount="322">
  <si>
    <t>gal</t>
  </si>
  <si>
    <t>Recomendación</t>
  </si>
  <si>
    <t>Unidades</t>
  </si>
  <si>
    <t>Total</t>
  </si>
  <si>
    <t>ENE</t>
  </si>
  <si>
    <t>ABR</t>
  </si>
  <si>
    <t>MAY</t>
  </si>
  <si>
    <t>FEB</t>
  </si>
  <si>
    <t>MAR</t>
  </si>
  <si>
    <t>JUN</t>
  </si>
  <si>
    <t>JUL</t>
  </si>
  <si>
    <t>AGO</t>
  </si>
  <si>
    <t>SEPT</t>
  </si>
  <si>
    <t>OCT</t>
  </si>
  <si>
    <t>NOV</t>
  </si>
  <si>
    <t>DIC</t>
  </si>
  <si>
    <t>V</t>
  </si>
  <si>
    <t>R</t>
  </si>
  <si>
    <t>A</t>
  </si>
  <si>
    <t>e</t>
  </si>
  <si>
    <t>K</t>
  </si>
  <si>
    <t>gal/tiempo</t>
  </si>
  <si>
    <t>sin unidad</t>
  </si>
  <si>
    <t>Donde:</t>
  </si>
  <si>
    <t>CALCULOS</t>
  </si>
  <si>
    <t>pies</t>
  </si>
  <si>
    <t>Capacidad Tanque de Agua o Reserva</t>
  </si>
  <si>
    <t>Data Precipitación Mensual Histórica (Opción 2)</t>
  </si>
  <si>
    <t>Data Precipitación Mensual Histórica (Opción 1)</t>
  </si>
  <si>
    <t>meses</t>
  </si>
  <si>
    <t>pulg/tiempo</t>
  </si>
  <si>
    <t>Para determinar el volumen de agua que se puede recoger en un techo se utiliza la siguiente ecuación:</t>
  </si>
  <si>
    <t>Descripción</t>
  </si>
  <si>
    <t>Volumen de agua lluvia que se puede recoger en los techos</t>
  </si>
  <si>
    <t>Precipitación: Se utilizará la Data de Precipitación Mensual Histórica en Puerto Rico</t>
  </si>
  <si>
    <t>ECUACION</t>
  </si>
  <si>
    <t>Símbolo</t>
  </si>
  <si>
    <t>R = Precipitación (pulg)</t>
  </si>
  <si>
    <t>Medidas</t>
  </si>
  <si>
    <t>e = eficiencia del techo</t>
  </si>
  <si>
    <t>7. Entre el volumen o capacidad del tanque de agua o reserva que tiene disponible.</t>
  </si>
  <si>
    <t>Promedio</t>
  </si>
  <si>
    <t>1. Si en volumen disponible de los primeros dos años tenemos agua de lluvia y si los valores del mes de diciembre de los dos años son iguales el sistema es sustentable.</t>
  </si>
  <si>
    <t xml:space="preserve">3. Si en algún mes tenemos un -1 significa que el consumo excede disponibilidad. Tanque de agua no puede llenarse a capacidad. Podemos considerar aumentar el tamaño del Tanque. </t>
  </si>
  <si>
    <t>ANALISIS Y RECOMENDACIONES DE RESULTADOS</t>
  </si>
  <si>
    <t>%</t>
  </si>
  <si>
    <t>INSTRUCCIONES Y ENTRADA DE DATOS</t>
  </si>
  <si>
    <t>Agua de lluvia que desea recoger</t>
  </si>
  <si>
    <t>1. La Data de la Precipitación Mensual Histórica en Puerto Rico son cálculos promedios y los datos se utilizan para estimar la precipitación y capacidad de tanque de agua o reserva.</t>
  </si>
  <si>
    <t>2. Los cálculos para determinar la cantidad de agua de lluvia que se puede recoger en un techo no son exactos debido a que estos datos no se pueden predecir.</t>
  </si>
  <si>
    <t>3. Los cálculos para determinar la capacidad de un tanque o el consumo proyectado de agua de lluvia no es exacto debido a que cada evento de lluvia es diferente y el consumo proyectado puede variar en cada hogar, finca o negocio.</t>
  </si>
  <si>
    <t>NOTAS GENERALES</t>
  </si>
  <si>
    <t>Estimado para la Capacidad de un Tanque para Agua de Lluvia 
considerando el Consumo y Data de Precipitación Histórica de Puerto Rico</t>
  </si>
  <si>
    <t>4. Los cálculos están diseñados de manera que usted pueda cambiar los datos de la cantidad de agua de lluvia que desea recoger, la capacidad del tanque de agua o reserva y el área disponible de techo para recoger el agua de lluvia. Tome en consideración la Recomendación dada y los análisis para determinar:
     a. Si se aumenta o reduce la capacidad del tanque de agua o reserva.
     b. Si se aumenta el área de recolección de agua de lluvia.
     c. Si se reduce el consumo de agua.
     d. Si tenemos que implantar mejores prácticas de conservación de agua.</t>
  </si>
  <si>
    <t>Average Total Precipitation (in.)</t>
  </si>
  <si>
    <t>Jan</t>
  </si>
  <si>
    <t>Feb</t>
  </si>
  <si>
    <t>Mar</t>
  </si>
  <si>
    <t>Apr</t>
  </si>
  <si>
    <t>May</t>
  </si>
  <si>
    <t>Jun</t>
  </si>
  <si>
    <t>Jul</t>
  </si>
  <si>
    <t>Aug</t>
  </si>
  <si>
    <t>Sep</t>
  </si>
  <si>
    <t>Oct</t>
  </si>
  <si>
    <t>Nov</t>
  </si>
  <si>
    <t>Dec</t>
  </si>
  <si>
    <t>Annual</t>
  </si>
  <si>
    <t>ACEITUNA, PUERTO RICO (660040)</t>
  </si>
  <si>
    <t>ADJUNTAS 1 NW, PUERTO RICO (660053)</t>
  </si>
  <si>
    <t>ADJUNTAS SUBSTN, PUERTO RICO (660061)</t>
  </si>
  <si>
    <t>AGUIRRE CENTRAL, PUERTO RICO (660152)</t>
  </si>
  <si>
    <t>AIBONITO, PUERTO RICO (660158)</t>
  </si>
  <si>
    <t>ARECIBO 3 ESE, PUERTO RICO (660410)</t>
  </si>
  <si>
    <t>BARCELONETA 2, PUERTO RICO (660662)</t>
  </si>
  <si>
    <t>BARRANQUITAS, PUERTO RICO (660736)</t>
  </si>
  <si>
    <t>CAGUAS 1 W, PUERTO RICO (661309)</t>
  </si>
  <si>
    <t>CALERO CAMP, PUERTO RICO (661345)</t>
  </si>
  <si>
    <t>CANOVANAS, PUERTO RICO (661590)</t>
  </si>
  <si>
    <t>CAONILLAS UTUADO, PUERTO RICO (661623)</t>
  </si>
  <si>
    <t>CARITE DAM, PUERTO RICO (661701)</t>
  </si>
  <si>
    <t>CARITE PLANT 1, PUERTO RICO (661712)</t>
  </si>
  <si>
    <t>CATANO, PUERTO RICO (661845)</t>
  </si>
  <si>
    <t>CAYEY 1 E, PUERTO RICO (661901)</t>
  </si>
  <si>
    <t>CENTRAL SAN FRANCISCO, PUERTO RICO (662316)</t>
  </si>
  <si>
    <t>CERRO GORDO CIALES, PUERTO RICO (662330)</t>
  </si>
  <si>
    <t>CERRO MARAVILLA, PUERTO RICO (662336)</t>
  </si>
  <si>
    <t>CIDRA 1 E, PUERTO RICO (662634)</t>
  </si>
  <si>
    <t>COAMO_________________, PUERTO RICO (662723)</t>
  </si>
  <si>
    <t>COLOSO, PUERTO RICO (662801)</t>
  </si>
  <si>
    <t>COROZAL SUBSTN, PUERTO RICO (662934)</t>
  </si>
  <si>
    <t>CORRAL VIEJO, PUERTO RICO (663023)</t>
  </si>
  <si>
    <t>DORADO 2 WNW, PUERTO RICO (663409)</t>
  </si>
  <si>
    <t>DOS BOCAS, PUERTO RICO (663431)</t>
  </si>
  <si>
    <t>ENSENADA, PUERTO RICO (663532)</t>
  </si>
  <si>
    <t>FAJARDO, PUERTO RICO (663657)</t>
  </si>
  <si>
    <t>GARZAS, PUERTO RICO (663871)</t>
  </si>
  <si>
    <t>GUAJATACA DAM, PUERTO RICO (663904)</t>
  </si>
  <si>
    <t>GUAVATE CAMP, PUERTO RICO (664115)</t>
  </si>
  <si>
    <t>GUAYABAL, PUERTO RICO (664126)</t>
  </si>
  <si>
    <t>GUAYAMA, PUERTO RICO (664193)</t>
  </si>
  <si>
    <t>GURABO SUBSTN, PUERTO RICO (664276)</t>
  </si>
  <si>
    <t>HACIENDO CONSTANZA, PUERTO RICO (664330)</t>
  </si>
  <si>
    <t>HUMACOA 2 SSE, PUERTO RICO (664613)</t>
  </si>
  <si>
    <t>INDIERA ALTA, PUERTO RICO (664677)</t>
  </si>
  <si>
    <t>ISABELA SUBSTATION, PUERTO RICO (664702)</t>
  </si>
  <si>
    <t>JAJOME ALTO, PUERTO RICO (664867)</t>
  </si>
  <si>
    <t>JAYUYA, PUERTO RICO (664910)</t>
  </si>
  <si>
    <t>JUANA DIAZ CAMP, PUERTO RICO (665020)</t>
  </si>
  <si>
    <t>JUNCOS 1 NNE, PUERTO RICO (665064)</t>
  </si>
  <si>
    <t>LAJAS SUBSTN, PUERTO RICO (665097)</t>
  </si>
  <si>
    <t>LA MUDA CAGUAS, PUERTO RICO (665123)</t>
  </si>
  <si>
    <t>LARES 2 SE, PUERTO RICO (665175)</t>
  </si>
  <si>
    <t>MAGUEYES ISLAND, PUERTO RICO (665693)</t>
  </si>
  <si>
    <t>MANATI 3 E, PUERTO RICO (665807)</t>
  </si>
  <si>
    <t>MARICAO 2 SSW, PUERTO RICO (665908)</t>
  </si>
  <si>
    <t>MARICAO FISH HATCHERY, PUERTO RICO (665911)</t>
  </si>
  <si>
    <t>MATRULLAS DAM, PUERTO RICO (666017)</t>
  </si>
  <si>
    <t>MAUNABO, PUERTO RICO (666050)</t>
  </si>
  <si>
    <t>MAYAGUEZ CITY, PUERTO RICO (666073)</t>
  </si>
  <si>
    <t>MAYAGUEZ AIRPORT, PUERTO RICO (666083)</t>
  </si>
  <si>
    <t>MONTE BELLO MANATI, PUERTO RICO (666270)</t>
  </si>
  <si>
    <t>MORA CAMP, PUERTO RICO (666361)</t>
  </si>
  <si>
    <t>MOROVIS 1 N, PUERTO RICO (666390)</t>
  </si>
  <si>
    <t>NEGRO-COROZAL, PUERTO RICO (666514)</t>
  </si>
  <si>
    <t>PARAISO, PUERTO RICO (666805)</t>
  </si>
  <si>
    <t>PATILLAS DAM, PUERTO RICO (666904)</t>
  </si>
  <si>
    <t>PENUELAS 1 NE, PUERTO RICO (666983)</t>
  </si>
  <si>
    <t>PICO DEL ESTE, PUERTO RICO (666992)</t>
  </si>
  <si>
    <t>PONCE 4 E, PUERTO RICO (667292)</t>
  </si>
  <si>
    <t>PONCE CITY, PUERTO RICO (667295)</t>
  </si>
  <si>
    <t>PUERTO REAL, PUERTO RICO (667492)</t>
  </si>
  <si>
    <t>QUEBRADILLAS, PUERTO RICO (667843)</t>
  </si>
  <si>
    <t>RINCON POWER PLANT, PUERTO RICO (668126)</t>
  </si>
  <si>
    <t>RIO BLANCO LOWER, PUERTO RICO (668144)</t>
  </si>
  <si>
    <t>RIO GRANDE EL VERDE, PUERTO RICO (668245)</t>
  </si>
  <si>
    <t>RIO PIEDRAS EXP STN, PUERTO RICO (668306)</t>
  </si>
  <si>
    <t>ROOSEVELT ROADS, PUERTO RICO (668412)</t>
  </si>
  <si>
    <t>SAN GERMAN 4 W, PUERTO RICO (668757)</t>
  </si>
  <si>
    <t>SAN JUAN CITY, PUERTO RICO (668808)</t>
  </si>
  <si>
    <t>SAN JUAN WSFO, PUERTO RICO (668812)</t>
  </si>
  <si>
    <t>SAN LORENZO 3 S, PUERTO RICO (668815)</t>
  </si>
  <si>
    <t>SAN LORENZO FARM 2 NW, PUERTO RICO (668822)</t>
  </si>
  <si>
    <t>SAN SEBASTIAN 2 WNW, PUERTO RICO (668881)</t>
  </si>
  <si>
    <t>SANTA ISABEL 2 ENE, PUERTO RICO (668940)</t>
  </si>
  <si>
    <t>SANTA RITA, PUERTO RICO (668955)</t>
  </si>
  <si>
    <t>TOA BAJA 1 SSW, PUERTO RICO (669421)</t>
  </si>
  <si>
    <t>TORO NEGRO PLANT 2, PUERTO RICO (669466)</t>
  </si>
  <si>
    <t>TRUJILLO ALTO 2 SSW, PUERTO RICO (669521)</t>
  </si>
  <si>
    <t>UTUADO, PUERTO RICO (669608)</t>
  </si>
  <si>
    <t>VIEQUES ISLAND, PUERTO RICO (669763)</t>
  </si>
  <si>
    <t>VILLALBA 1 E, PUERTO RICO (669774)</t>
  </si>
  <si>
    <t>YABUCOA 1 NNE, PUERTO RICO (669829)</t>
  </si>
  <si>
    <t>Adjuntas</t>
  </si>
  <si>
    <t>Aguada</t>
  </si>
  <si>
    <t>Aguadilla</t>
  </si>
  <si>
    <t>Aguas Buenas</t>
  </si>
  <si>
    <t>Aibonito</t>
  </si>
  <si>
    <t>Arecibo</t>
  </si>
  <si>
    <t>Arroyo</t>
  </si>
  <si>
    <t>Añasco</t>
  </si>
  <si>
    <t>Barceloneta</t>
  </si>
  <si>
    <t>Barranquitas</t>
  </si>
  <si>
    <t>Bayamón</t>
  </si>
  <si>
    <t>Cabo Rojo</t>
  </si>
  <si>
    <t>Caguas</t>
  </si>
  <si>
    <t>Camuy</t>
  </si>
  <si>
    <t>Canóvanas</t>
  </si>
  <si>
    <t>Carolina</t>
  </si>
  <si>
    <t>Cataño</t>
  </si>
  <si>
    <t>Cayey</t>
  </si>
  <si>
    <t>Ceiba</t>
  </si>
  <si>
    <t>Ciales</t>
  </si>
  <si>
    <t>Cidra</t>
  </si>
  <si>
    <t>Coamo</t>
  </si>
  <si>
    <t>Comerío</t>
  </si>
  <si>
    <t>Corozal</t>
  </si>
  <si>
    <t>Culebra</t>
  </si>
  <si>
    <t>Dorado</t>
  </si>
  <si>
    <t>Fajardo</t>
  </si>
  <si>
    <t>Florida</t>
  </si>
  <si>
    <t>Guayama</t>
  </si>
  <si>
    <t>Guayanilla</t>
  </si>
  <si>
    <t>Guaynabo</t>
  </si>
  <si>
    <t>Gurabo</t>
  </si>
  <si>
    <t>Guánica</t>
  </si>
  <si>
    <t>Hatillo</t>
  </si>
  <si>
    <t>Hormigueros</t>
  </si>
  <si>
    <t>Humacao</t>
  </si>
  <si>
    <t>Isabela</t>
  </si>
  <si>
    <t>Jayuya</t>
  </si>
  <si>
    <t>Juana Díaz</t>
  </si>
  <si>
    <t>Juncos</t>
  </si>
  <si>
    <t>Lajas</t>
  </si>
  <si>
    <t>Lares</t>
  </si>
  <si>
    <t>Las Marías</t>
  </si>
  <si>
    <t>Las Piedras</t>
  </si>
  <si>
    <t>Luquillo</t>
  </si>
  <si>
    <t>Manatí</t>
  </si>
  <si>
    <t>Maricao</t>
  </si>
  <si>
    <t>Maunabo</t>
  </si>
  <si>
    <t>Mayagüez</t>
  </si>
  <si>
    <t>Moca</t>
  </si>
  <si>
    <t>Morovis</t>
  </si>
  <si>
    <t>Naguabo</t>
  </si>
  <si>
    <t>Naranjito</t>
  </si>
  <si>
    <t>Orocovis</t>
  </si>
  <si>
    <t>Patillas</t>
  </si>
  <si>
    <t>Peñuelas</t>
  </si>
  <si>
    <t>Ponce</t>
  </si>
  <si>
    <t>Quebradillas</t>
  </si>
  <si>
    <t>Rincón</t>
  </si>
  <si>
    <t>Sabana Grande</t>
  </si>
  <si>
    <t>Salinas</t>
  </si>
  <si>
    <t>San Germán</t>
  </si>
  <si>
    <t>San Juan</t>
  </si>
  <si>
    <t>San Lorenzo</t>
  </si>
  <si>
    <t>San Sebastián</t>
  </si>
  <si>
    <t>Santa Isabel</t>
  </si>
  <si>
    <t>Toa Alta</t>
  </si>
  <si>
    <t>Toa Baja</t>
  </si>
  <si>
    <t>Trujillo Alto</t>
  </si>
  <si>
    <t>Utuado</t>
  </si>
  <si>
    <t>Vega Alta</t>
  </si>
  <si>
    <t>Vega Baja</t>
  </si>
  <si>
    <t>Vieques</t>
  </si>
  <si>
    <t>Villalba</t>
  </si>
  <si>
    <t>Yabucoa</t>
  </si>
  <si>
    <t>Yauco</t>
  </si>
  <si>
    <t>Loíza</t>
  </si>
  <si>
    <t>Río Grande</t>
  </si>
  <si>
    <t>Otro</t>
  </si>
  <si>
    <t>Tierra</t>
  </si>
  <si>
    <t>Metal</t>
  </si>
  <si>
    <t>Hormigón</t>
  </si>
  <si>
    <t>V = Agua de lluvia que se puede recoger (gal)</t>
  </si>
  <si>
    <t>RESUMEN DE DATOS Y RESULTADOS</t>
  </si>
  <si>
    <r>
      <t>pies</t>
    </r>
    <r>
      <rPr>
        <vertAlign val="superscript"/>
        <sz val="11"/>
        <color rgb="FF010000"/>
        <rFont val="Calibri"/>
        <family val="2"/>
        <scheme val="minor"/>
      </rPr>
      <t>2</t>
    </r>
  </si>
  <si>
    <t>Mes</t>
  </si>
  <si>
    <t>Precipitación Mensual</t>
  </si>
  <si>
    <t>Nombre del Propietario:</t>
  </si>
  <si>
    <t>Dirección Fisica:</t>
  </si>
  <si>
    <t>Fecha:</t>
  </si>
  <si>
    <t>Agua de lluvia que se desea consumir (gal)</t>
  </si>
  <si>
    <t>Capacidad anual para recoger agua de lluvia en techo:</t>
  </si>
  <si>
    <t>Consumo anual de agua en el proyecto:</t>
  </si>
  <si>
    <t>Consumo deseado de agua de lluvia al año:</t>
  </si>
  <si>
    <t>Capacidad de tanque de agua o reserva:</t>
  </si>
  <si>
    <t>Agua de lluvia que puedo recoger por año:</t>
  </si>
  <si>
    <t>Cantidad de meses que no puedo llenar el tanque:</t>
  </si>
  <si>
    <t>Porciento proyectado de ahorro de agua utilizando agua de lluvia:</t>
  </si>
  <si>
    <t>Porciento final de ahorro de agua utilizando agua de lluvia:</t>
  </si>
  <si>
    <t>Preparado por:</t>
  </si>
  <si>
    <t>Resumen de Datos y Resultados</t>
  </si>
  <si>
    <t>Pueblo</t>
  </si>
  <si>
    <r>
      <rPr>
        <b/>
        <i/>
        <sz val="20"/>
        <color rgb="FF010000"/>
        <rFont val="Calibri"/>
        <family val="2"/>
        <scheme val="minor"/>
      </rPr>
      <t>V</t>
    </r>
    <r>
      <rPr>
        <b/>
        <sz val="20"/>
        <color rgb="FF010000"/>
        <rFont val="Calibri"/>
        <family val="2"/>
        <scheme val="minor"/>
      </rPr>
      <t xml:space="preserve"> = </t>
    </r>
    <r>
      <rPr>
        <b/>
        <i/>
        <sz val="20"/>
        <color rgb="FF010000"/>
        <rFont val="Calibri"/>
        <family val="2"/>
        <scheme val="minor"/>
      </rPr>
      <t>R</t>
    </r>
    <r>
      <rPr>
        <b/>
        <sz val="20"/>
        <color rgb="FF010000"/>
        <rFont val="Calibri"/>
        <family val="2"/>
        <scheme val="minor"/>
      </rPr>
      <t xml:space="preserve"> </t>
    </r>
    <r>
      <rPr>
        <sz val="20"/>
        <color rgb="FF010000"/>
        <rFont val="Calibri"/>
        <family val="2"/>
        <scheme val="minor"/>
      </rPr>
      <t>X</t>
    </r>
    <r>
      <rPr>
        <b/>
        <i/>
        <sz val="20"/>
        <color rgb="FF010000"/>
        <rFont val="Calibri"/>
        <family val="2"/>
        <scheme val="minor"/>
      </rPr>
      <t xml:space="preserve"> A</t>
    </r>
    <r>
      <rPr>
        <b/>
        <sz val="20"/>
        <color rgb="FF010000"/>
        <rFont val="Calibri"/>
        <family val="2"/>
        <scheme val="minor"/>
      </rPr>
      <t xml:space="preserve"> </t>
    </r>
    <r>
      <rPr>
        <sz val="20"/>
        <color rgb="FF010000"/>
        <rFont val="Calibri"/>
        <family val="2"/>
        <scheme val="minor"/>
      </rPr>
      <t>X</t>
    </r>
    <r>
      <rPr>
        <b/>
        <i/>
        <sz val="20"/>
        <color rgb="FF010000"/>
        <rFont val="Calibri"/>
        <family val="2"/>
        <scheme val="minor"/>
      </rPr>
      <t xml:space="preserve"> e</t>
    </r>
    <r>
      <rPr>
        <b/>
        <sz val="20"/>
        <color rgb="FF010000"/>
        <rFont val="Calibri"/>
        <family val="2"/>
        <scheme val="minor"/>
      </rPr>
      <t xml:space="preserve"> </t>
    </r>
    <r>
      <rPr>
        <sz val="20"/>
        <color rgb="FF010000"/>
        <rFont val="Calibri"/>
        <family val="2"/>
        <scheme val="minor"/>
      </rPr>
      <t>X</t>
    </r>
    <r>
      <rPr>
        <b/>
        <i/>
        <sz val="20"/>
        <color rgb="FF010000"/>
        <rFont val="Calibri"/>
        <family val="2"/>
        <scheme val="minor"/>
      </rPr>
      <t xml:space="preserve"> K</t>
    </r>
  </si>
  <si>
    <r>
      <t>Conversión de m</t>
    </r>
    <r>
      <rPr>
        <vertAlign val="superscript"/>
        <sz val="11"/>
        <color rgb="FF010000"/>
        <rFont val="Calibri"/>
        <family val="2"/>
        <scheme val="minor"/>
      </rPr>
      <t>3</t>
    </r>
    <r>
      <rPr>
        <sz val="11"/>
        <color rgb="FF010000"/>
        <rFont val="Calibri"/>
        <family val="2"/>
        <scheme val="minor"/>
      </rPr>
      <t xml:space="preserve"> a galones</t>
    </r>
  </si>
  <si>
    <r>
      <t>m</t>
    </r>
    <r>
      <rPr>
        <vertAlign val="superscript"/>
        <sz val="11"/>
        <color rgb="FF010000"/>
        <rFont val="Calibri"/>
        <family val="2"/>
        <scheme val="minor"/>
      </rPr>
      <t>3</t>
    </r>
  </si>
  <si>
    <r>
      <t>pies</t>
    </r>
    <r>
      <rPr>
        <vertAlign val="superscript"/>
        <sz val="11"/>
        <color rgb="FF000000"/>
        <rFont val="Calibri"/>
        <family val="2"/>
        <scheme val="minor"/>
      </rPr>
      <t>2</t>
    </r>
  </si>
  <si>
    <r>
      <t>Conversión de pies</t>
    </r>
    <r>
      <rPr>
        <vertAlign val="superscript"/>
        <sz val="11"/>
        <color rgb="FF000000"/>
        <rFont val="Calibri"/>
        <family val="2"/>
        <scheme val="minor"/>
      </rPr>
      <t>3</t>
    </r>
    <r>
      <rPr>
        <sz val="11"/>
        <color rgb="FF000000"/>
        <rFont val="Calibri"/>
        <family val="2"/>
        <scheme val="minor"/>
      </rPr>
      <t xml:space="preserve"> a galones y de pies a pulgadas.</t>
    </r>
  </si>
  <si>
    <r>
      <t>7.48 gal/pies</t>
    </r>
    <r>
      <rPr>
        <vertAlign val="superscript"/>
        <sz val="11"/>
        <color rgb="FF000000"/>
        <rFont val="Calibri"/>
        <family val="2"/>
        <scheme val="minor"/>
      </rPr>
      <t>3</t>
    </r>
    <r>
      <rPr>
        <sz val="11"/>
        <color rgb="FF000000"/>
        <rFont val="Calibri"/>
        <family val="2"/>
        <scheme val="minor"/>
      </rPr>
      <t xml:space="preserve">
1 pie/12 pulg</t>
    </r>
  </si>
  <si>
    <t>Sino tiene una factura de agua pase a entrar los datos en la próxima tabla.</t>
  </si>
  <si>
    <t>Material de construcción del techo</t>
  </si>
  <si>
    <t>Área superficial del techo disponible para recoger agua de lluvia.</t>
  </si>
  <si>
    <t>Eficiencia del área para recoger agua de lluvia
     0.75 para tierra (techos verdes), 
     0.80 promedio (techos hormigón), 
     0.95 para metal (techos zinc)</t>
  </si>
  <si>
    <t xml:space="preserve">     Si desea entrar los valores de la precipitación manualmente necesitará la Data de Precipitación Mensual Histórica de Puerto Rico. Estos datos lo puede obtener en los siguientes enlaces:</t>
  </si>
  <si>
    <t>Largo del área a recoger agua de lluvia (pies)</t>
  </si>
  <si>
    <t>Área de Techo</t>
  </si>
  <si>
    <t>Ancho del área a recoger agua de lluvia (pies)</t>
  </si>
  <si>
    <t>2. Si el volumen de agua en el tanque en el mes de diciembre del segundo año es menos que el mes de diciembre del primer año se recomienda que  se baje el consumo, se aumente la capacidad de recogido o se mejore las practicas de conservación de agua.</t>
  </si>
  <si>
    <t>Área superficial del techo para recoger el agua de lluvia:</t>
  </si>
  <si>
    <t>Mínimo de dias para reserva de agua de lluvia</t>
  </si>
  <si>
    <t>dias</t>
  </si>
  <si>
    <t>5. Si el agua que se consume en el proyecto esta conectada a un contador de agua usted puede determinar la cantidad de agua que se utiliza en el hogar, residencia o negocio. Aunque este valor no es necesario para los cálculos, si le puede ayudar a estimar la cantidad de agua de lluvia mínima que desea recoger y determinar el porciento de ahorro.</t>
  </si>
  <si>
    <t>Agua de lluvia disponible en tanque segundo año (gal)</t>
  </si>
  <si>
    <t>Agua de lluvia disponible en tanque primer año (gal)
Comenzando lleno en enero.</t>
  </si>
  <si>
    <t xml:space="preserve">1. Para los datos de R (precipitación) seleccione el pueblo donde está localizado la residencia, finca o negocio. </t>
  </si>
  <si>
    <t>Para determinar si el Volumen del Tanque de Agua tiene la capacidad suficiente para almacenar el agua de lluvia, se debe obtener los siguientes datos e ingresarlos en las celdas color verde.</t>
  </si>
  <si>
    <t>2. Para obtener los valores de A (área superficial de techo) mida el largo y el ancho del techo.</t>
  </si>
  <si>
    <t>5. Estimar el promedio mensual de agua que desea recoger en el techo para utilizarlo en el proyecto. No debe incluir el agua para consumo de humanos o animales.</t>
  </si>
  <si>
    <t xml:space="preserve">6. Entre el número mínimo de dias que desea tener para reserva de agua. </t>
  </si>
  <si>
    <t>3. Para obtener e (eficiencia del Techo) seleccione el material de construcción del techo.</t>
  </si>
  <si>
    <t>En la factura de agua el consumo es dado en metros cúbicos. La siguiente tabla convierte metros cúbicos a galones:</t>
  </si>
  <si>
    <t>Consumo Actual de Agua en el Proyecto</t>
  </si>
  <si>
    <t>4. Otro dato que necesita es el consumo mensual de agua del proyecto en galones. Esto se puede conseguir en la factura de agua o se debe estimar.</t>
  </si>
  <si>
    <t>Entre el volumen estimado de consumo mensual de agua en la residencia, finca o negocio en galones.</t>
  </si>
  <si>
    <t>Ene</t>
  </si>
  <si>
    <t>Abr</t>
  </si>
  <si>
    <t>Ago</t>
  </si>
  <si>
    <t>Dic</t>
  </si>
  <si>
    <t>Precipitación Histórica</t>
  </si>
  <si>
    <t>Tamaño del Techo:</t>
  </si>
  <si>
    <t>Largo:</t>
  </si>
  <si>
    <t>Ancho:</t>
  </si>
  <si>
    <t>Techo 1</t>
  </si>
  <si>
    <t>Techo 2</t>
  </si>
  <si>
    <t>Techo 3</t>
  </si>
  <si>
    <t>Techo 4</t>
  </si>
  <si>
    <t>Techo 5</t>
  </si>
  <si>
    <t>Techo 6</t>
  </si>
  <si>
    <t>Material de Construcción del Techo</t>
  </si>
  <si>
    <t>Madera</t>
  </si>
  <si>
    <t>Hormigon</t>
  </si>
  <si>
    <t>Dimensiones de Techos</t>
  </si>
  <si>
    <t>Data del consumo de agua y Reserva para Tanque</t>
  </si>
  <si>
    <t>1. Consumo mensual de agua:</t>
  </si>
  <si>
    <t>Factura de Agua:</t>
  </si>
  <si>
    <t>o Consumo estimado:</t>
  </si>
  <si>
    <t>3. Días que se desea tener para Reserva de Agua:</t>
  </si>
  <si>
    <t>4. Volumen del Tanque de Agua (si existe uno disponible):</t>
  </si>
  <si>
    <t>ó</t>
  </si>
  <si>
    <r>
      <t>m</t>
    </r>
    <r>
      <rPr>
        <vertAlign val="superscript"/>
        <sz val="12"/>
        <color rgb="FF000000"/>
        <rFont val="Arial"/>
        <family val="2"/>
      </rPr>
      <t>3</t>
    </r>
  </si>
  <si>
    <t>galones</t>
  </si>
  <si>
    <t>2. Volumen Mensual de Agua de Lluvia que se desea recoger:</t>
  </si>
  <si>
    <t xml:space="preserve">Data necesaria para calcular la Capacidad de un Tanque para Agua de Lluvia </t>
  </si>
  <si>
    <t>18 de marzo de 2013</t>
  </si>
  <si>
    <t>Carr 111 Km. 4.8</t>
  </si>
  <si>
    <t>Barrio Espinal</t>
  </si>
  <si>
    <t>Moca, Puerto Rico</t>
  </si>
  <si>
    <t>Juan del Pueblo</t>
  </si>
  <si>
    <t>Hector O Lopez</t>
  </si>
  <si>
    <t>días</t>
  </si>
</sst>
</file>

<file path=xl/styles.xml><?xml version="1.0" encoding="utf-8"?>
<styleSheet xmlns="http://schemas.openxmlformats.org/spreadsheetml/2006/main" xmlns:mc="http://schemas.openxmlformats.org/markup-compatibility/2006" xmlns:x14ac="http://schemas.microsoft.com/office/spreadsheetml/2009/9/ac" mc:Ignorable="x14ac">
  <fonts count="36" x14ac:knownFonts="1">
    <font>
      <sz val="10"/>
      <color rgb="FF000000"/>
      <name val="Arial"/>
    </font>
    <font>
      <sz val="11"/>
      <color rgb="FF010000"/>
      <name val="Calibri"/>
    </font>
    <font>
      <sz val="11"/>
      <color rgb="FF010000"/>
      <name val="Calibri"/>
    </font>
    <font>
      <sz val="11"/>
      <color rgb="FF010000"/>
      <name val="Calibri"/>
      <family val="2"/>
    </font>
    <font>
      <sz val="10"/>
      <color rgb="FF000000"/>
      <name val="Arial"/>
      <family val="2"/>
    </font>
    <font>
      <u/>
      <sz val="10"/>
      <color theme="10"/>
      <name val="Arial"/>
      <family val="2"/>
    </font>
    <font>
      <sz val="10"/>
      <color rgb="FF000000"/>
      <name val="Arial"/>
    </font>
    <font>
      <sz val="11"/>
      <color rgb="FF010000"/>
      <name val="Calibri"/>
      <family val="2"/>
      <scheme val="minor"/>
    </font>
    <font>
      <sz val="11"/>
      <color rgb="FF000000"/>
      <name val="Calibri"/>
      <family val="2"/>
      <scheme val="minor"/>
    </font>
    <font>
      <b/>
      <sz val="18"/>
      <color rgb="FF010000"/>
      <name val="Calibri"/>
      <family val="2"/>
      <scheme val="minor"/>
    </font>
    <font>
      <sz val="12"/>
      <color rgb="FF000000"/>
      <name val="Arial"/>
      <family val="2"/>
    </font>
    <font>
      <vertAlign val="superscript"/>
      <sz val="11"/>
      <color rgb="FF010000"/>
      <name val="Calibri"/>
      <family val="2"/>
      <scheme val="minor"/>
    </font>
    <font>
      <b/>
      <sz val="12"/>
      <color rgb="FF010000"/>
      <name val="Arial Narrow"/>
      <family val="2"/>
    </font>
    <font>
      <sz val="12"/>
      <color rgb="FF010000"/>
      <name val="Arial Narrow"/>
      <family val="2"/>
    </font>
    <font>
      <sz val="12"/>
      <color rgb="FF000000"/>
      <name val="Arial Narrow"/>
      <family val="2"/>
    </font>
    <font>
      <b/>
      <sz val="14"/>
      <color rgb="FF010000"/>
      <name val="Arial Narrow"/>
      <family val="2"/>
    </font>
    <font>
      <b/>
      <sz val="12"/>
      <color rgb="FF000000"/>
      <name val="Arial Narrow"/>
      <family val="2"/>
    </font>
    <font>
      <b/>
      <i/>
      <sz val="14"/>
      <color rgb="FF000000"/>
      <name val="Arial Narrow"/>
      <family val="2"/>
    </font>
    <font>
      <b/>
      <sz val="12"/>
      <color rgb="FF000000"/>
      <name val="Calibri"/>
      <family val="2"/>
      <scheme val="minor"/>
    </font>
    <font>
      <sz val="10"/>
      <color rgb="FF000000"/>
      <name val="Calibri"/>
      <family val="2"/>
      <scheme val="minor"/>
    </font>
    <font>
      <sz val="20"/>
      <color rgb="FF010000"/>
      <name val="Calibri"/>
      <family val="2"/>
      <scheme val="minor"/>
    </font>
    <font>
      <b/>
      <i/>
      <sz val="20"/>
      <color rgb="FF010000"/>
      <name val="Calibri"/>
      <family val="2"/>
      <scheme val="minor"/>
    </font>
    <font>
      <b/>
      <sz val="20"/>
      <color rgb="FF010000"/>
      <name val="Calibri"/>
      <family val="2"/>
      <scheme val="minor"/>
    </font>
    <font>
      <sz val="14"/>
      <color rgb="FF000000"/>
      <name val="Calibri"/>
      <family val="2"/>
      <scheme val="minor"/>
    </font>
    <font>
      <b/>
      <sz val="10"/>
      <color rgb="FF000000"/>
      <name val="Calibri"/>
      <family val="2"/>
      <scheme val="minor"/>
    </font>
    <font>
      <b/>
      <sz val="11"/>
      <color rgb="FF010000"/>
      <name val="Calibri"/>
      <family val="2"/>
      <scheme val="minor"/>
    </font>
    <font>
      <b/>
      <sz val="10"/>
      <color rgb="FF010000"/>
      <name val="Calibri"/>
      <family val="2"/>
      <scheme val="minor"/>
    </font>
    <font>
      <u/>
      <sz val="10"/>
      <color theme="10"/>
      <name val="Calibri"/>
      <family val="2"/>
      <scheme val="minor"/>
    </font>
    <font>
      <u/>
      <sz val="11"/>
      <color rgb="FF010000"/>
      <name val="Calibri"/>
      <family val="2"/>
      <scheme val="minor"/>
    </font>
    <font>
      <sz val="10"/>
      <color rgb="FF010000"/>
      <name val="Calibri"/>
      <family val="2"/>
      <scheme val="minor"/>
    </font>
    <font>
      <b/>
      <i/>
      <sz val="11"/>
      <color rgb="FF010000"/>
      <name val="Calibri"/>
      <family val="2"/>
      <scheme val="minor"/>
    </font>
    <font>
      <b/>
      <i/>
      <sz val="14"/>
      <color rgb="FF010000"/>
      <name val="Calibri"/>
      <family val="2"/>
      <scheme val="minor"/>
    </font>
    <font>
      <b/>
      <sz val="11"/>
      <color rgb="FF000000"/>
      <name val="Calibri"/>
      <family val="2"/>
      <scheme val="minor"/>
    </font>
    <font>
      <vertAlign val="superscript"/>
      <sz val="11"/>
      <color rgb="FF000000"/>
      <name val="Calibri"/>
      <family val="2"/>
      <scheme val="minor"/>
    </font>
    <font>
      <b/>
      <i/>
      <sz val="12"/>
      <color rgb="FF010000"/>
      <name val="Calibri"/>
      <family val="2"/>
      <scheme val="minor"/>
    </font>
    <font>
      <vertAlign val="superscript"/>
      <sz val="12"/>
      <color rgb="FF000000"/>
      <name val="Arial"/>
      <family val="2"/>
    </font>
  </fonts>
  <fills count="13">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9" tint="0.59999389629810485"/>
        <bgColor indexed="64"/>
      </patternFill>
    </fill>
  </fills>
  <borders count="5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xf numFmtId="0" fontId="5" fillId="0" borderId="0" applyNumberFormat="0" applyFill="0" applyBorder="0" applyAlignment="0" applyProtection="0"/>
    <xf numFmtId="9" fontId="6" fillId="0" borderId="0" applyFont="0" applyFill="0" applyBorder="0" applyAlignment="0" applyProtection="0"/>
  </cellStyleXfs>
  <cellXfs count="238">
    <xf numFmtId="0" fontId="0" fillId="0" borderId="0" xfId="0" applyAlignment="1">
      <alignment wrapText="1"/>
    </xf>
    <xf numFmtId="0" fontId="1" fillId="0" borderId="0" xfId="0" applyFont="1"/>
    <xf numFmtId="0" fontId="2" fillId="0" borderId="0" xfId="0" applyFont="1" applyBorder="1"/>
    <xf numFmtId="0" fontId="1" fillId="0" borderId="0" xfId="0" applyFont="1" applyAlignment="1">
      <alignment horizontal="left" vertical="center"/>
    </xf>
    <xf numFmtId="0" fontId="0" fillId="0" borderId="0" xfId="0" applyFont="1"/>
    <xf numFmtId="0" fontId="0" fillId="0" borderId="0" xfId="0"/>
    <xf numFmtId="0" fontId="0" fillId="0" borderId="0" xfId="0" applyAlignment="1">
      <alignment horizontal="center" vertical="center" wrapText="1"/>
    </xf>
    <xf numFmtId="0" fontId="0" fillId="0" borderId="0" xfId="0" applyFont="1" applyAlignment="1">
      <alignment vertical="center"/>
    </xf>
    <xf numFmtId="2" fontId="0" fillId="0" borderId="0" xfId="0" applyNumberFormat="1" applyAlignment="1">
      <alignment horizontal="center" vertical="center" wrapText="1"/>
    </xf>
    <xf numFmtId="2" fontId="0" fillId="0" borderId="0" xfId="0" applyNumberFormat="1" applyAlignment="1">
      <alignment horizontal="center" vertical="center"/>
    </xf>
    <xf numFmtId="0" fontId="0" fillId="0" borderId="0" xfId="0" applyAlignment="1">
      <alignment horizontal="center"/>
    </xf>
    <xf numFmtId="0" fontId="4" fillId="0" borderId="0" xfId="0" applyFont="1" applyAlignment="1">
      <alignment vertical="center" wrapText="1"/>
    </xf>
    <xf numFmtId="0" fontId="0" fillId="0" borderId="2" xfId="0" applyFont="1" applyBorder="1"/>
    <xf numFmtId="0" fontId="0" fillId="0" borderId="2" xfId="0" applyBorder="1" applyAlignment="1">
      <alignment horizontal="center" vertical="center" wrapText="1"/>
    </xf>
    <xf numFmtId="0" fontId="0" fillId="0" borderId="2" xfId="0" applyBorder="1"/>
    <xf numFmtId="2" fontId="0" fillId="0" borderId="2" xfId="0" applyNumberFormat="1" applyBorder="1" applyAlignment="1">
      <alignment horizontal="center" vertical="center" wrapText="1"/>
    </xf>
    <xf numFmtId="2" fontId="0" fillId="0" borderId="2" xfId="0" applyNumberFormat="1" applyBorder="1" applyAlignment="1">
      <alignment horizontal="center" vertical="center"/>
    </xf>
    <xf numFmtId="0" fontId="4" fillId="0" borderId="2" xfId="0" applyFont="1" applyBorder="1" applyAlignment="1">
      <alignment wrapText="1"/>
    </xf>
    <xf numFmtId="0" fontId="0" fillId="0" borderId="2" xfId="0" applyBorder="1" applyAlignment="1">
      <alignment wrapText="1"/>
    </xf>
    <xf numFmtId="0" fontId="4" fillId="0" borderId="2" xfId="0" applyFont="1" applyBorder="1"/>
    <xf numFmtId="4" fontId="8" fillId="6" borderId="46" xfId="0" applyNumberFormat="1" applyFont="1" applyFill="1" applyBorder="1" applyAlignment="1">
      <alignment horizontal="right" vertical="center"/>
    </xf>
    <xf numFmtId="2" fontId="7" fillId="6" borderId="35" xfId="0" applyNumberFormat="1" applyFont="1" applyFill="1" applyBorder="1" applyAlignment="1">
      <alignment horizontal="left" vertical="center"/>
    </xf>
    <xf numFmtId="1" fontId="8" fillId="6" borderId="25" xfId="0" applyNumberFormat="1" applyFont="1" applyFill="1" applyBorder="1" applyAlignment="1">
      <alignment horizontal="right" vertical="center"/>
    </xf>
    <xf numFmtId="2" fontId="7" fillId="6" borderId="27" xfId="0" applyNumberFormat="1" applyFont="1" applyFill="1" applyBorder="1" applyAlignment="1">
      <alignment horizontal="left" vertical="center"/>
    </xf>
    <xf numFmtId="2" fontId="8" fillId="6" borderId="25" xfId="2" applyNumberFormat="1" applyFont="1" applyFill="1" applyBorder="1" applyAlignment="1">
      <alignment horizontal="right" vertical="center"/>
    </xf>
    <xf numFmtId="2" fontId="8" fillId="6" borderId="28" xfId="2" applyNumberFormat="1" applyFont="1" applyFill="1" applyBorder="1" applyAlignment="1">
      <alignment horizontal="right" vertical="center"/>
    </xf>
    <xf numFmtId="0" fontId="13" fillId="0" borderId="0" xfId="0" applyFont="1"/>
    <xf numFmtId="0" fontId="13" fillId="0" borderId="0" xfId="0" applyFont="1" applyBorder="1"/>
    <xf numFmtId="0" fontId="14" fillId="0" borderId="0" xfId="0" applyFont="1" applyAlignment="1">
      <alignment wrapText="1"/>
    </xf>
    <xf numFmtId="0" fontId="14" fillId="0" borderId="2" xfId="0" applyFont="1" applyBorder="1" applyAlignment="1">
      <alignment horizontal="center" vertical="center" wrapText="1"/>
    </xf>
    <xf numFmtId="0" fontId="12" fillId="0" borderId="0" xfId="0" applyFont="1" applyFill="1" applyAlignment="1">
      <alignment vertical="center"/>
    </xf>
    <xf numFmtId="0" fontId="0" fillId="0" borderId="0" xfId="0" applyAlignment="1">
      <alignment horizontal="left" vertical="center" wrapText="1"/>
    </xf>
    <xf numFmtId="0" fontId="14" fillId="0" borderId="0" xfId="0" applyFont="1" applyAlignment="1">
      <alignment horizontal="left" vertical="center" wrapText="1"/>
    </xf>
    <xf numFmtId="0" fontId="14" fillId="0" borderId="0" xfId="0" applyFont="1" applyAlignment="1"/>
    <xf numFmtId="0" fontId="10" fillId="0" borderId="0" xfId="0" applyFont="1" applyAlignment="1"/>
    <xf numFmtId="0" fontId="10" fillId="0" borderId="0" xfId="0" applyFont="1" applyAlignment="1">
      <alignment wrapText="1"/>
    </xf>
    <xf numFmtId="2" fontId="16" fillId="0" borderId="0" xfId="0" applyNumberFormat="1" applyFont="1" applyAlignment="1">
      <alignment horizontal="left" vertical="center"/>
    </xf>
    <xf numFmtId="0" fontId="7" fillId="0" borderId="0" xfId="0" applyFont="1"/>
    <xf numFmtId="0" fontId="7" fillId="0" borderId="0" xfId="0" applyFont="1" applyBorder="1"/>
    <xf numFmtId="0" fontId="19" fillId="0" borderId="0" xfId="0" applyFont="1" applyAlignment="1">
      <alignment wrapText="1"/>
    </xf>
    <xf numFmtId="0" fontId="7" fillId="0" borderId="0" xfId="0" applyFont="1" applyAlignment="1">
      <alignment horizontal="center"/>
    </xf>
    <xf numFmtId="0" fontId="8" fillId="0" borderId="0" xfId="0" applyFont="1" applyAlignment="1"/>
    <xf numFmtId="0" fontId="8" fillId="0" borderId="0" xfId="0" applyFont="1" applyAlignment="1">
      <alignment horizontal="left" vertical="center"/>
    </xf>
    <xf numFmtId="0" fontId="7" fillId="0" borderId="0" xfId="0" applyFont="1" applyAlignment="1">
      <alignment horizontal="left" vertical="center"/>
    </xf>
    <xf numFmtId="0" fontId="8" fillId="0" borderId="0" xfId="0" applyFont="1"/>
    <xf numFmtId="0" fontId="20" fillId="0" borderId="0" xfId="0" applyFont="1"/>
    <xf numFmtId="0" fontId="23" fillId="0" borderId="0" xfId="0" applyFont="1" applyAlignment="1">
      <alignment wrapText="1"/>
    </xf>
    <xf numFmtId="0" fontId="24" fillId="10" borderId="3" xfId="0" applyFont="1" applyFill="1" applyBorder="1" applyAlignment="1">
      <alignment horizontal="center" vertical="center" wrapText="1"/>
    </xf>
    <xf numFmtId="0" fontId="24" fillId="10" borderId="34" xfId="0" applyFont="1" applyFill="1" applyBorder="1" applyAlignment="1">
      <alignment horizontal="center" vertical="center" wrapText="1"/>
    </xf>
    <xf numFmtId="0" fontId="19" fillId="0" borderId="0" xfId="0" applyFont="1" applyAlignment="1">
      <alignment horizontal="center" vertical="center" wrapText="1"/>
    </xf>
    <xf numFmtId="0" fontId="19" fillId="0" borderId="0" xfId="0" applyFont="1" applyBorder="1" applyAlignment="1">
      <alignment wrapText="1"/>
    </xf>
    <xf numFmtId="0" fontId="7" fillId="0" borderId="0" xfId="0" applyFont="1" applyAlignment="1"/>
    <xf numFmtId="0" fontId="26" fillId="6" borderId="3" xfId="0" applyFont="1" applyFill="1" applyBorder="1" applyAlignment="1">
      <alignment horizontal="center" vertical="center"/>
    </xf>
    <xf numFmtId="0" fontId="25" fillId="6" borderId="26" xfId="0" applyFont="1" applyFill="1" applyBorder="1" applyAlignment="1">
      <alignment horizontal="center" vertical="center"/>
    </xf>
    <xf numFmtId="0" fontId="25" fillId="6" borderId="13" xfId="0" applyFont="1" applyFill="1" applyBorder="1" applyAlignment="1">
      <alignment horizontal="center" vertical="center"/>
    </xf>
    <xf numFmtId="0" fontId="25" fillId="6" borderId="15" xfId="0" applyFont="1" applyFill="1" applyBorder="1" applyAlignment="1">
      <alignment horizontal="center" vertical="center"/>
    </xf>
    <xf numFmtId="0" fontId="27" fillId="0" borderId="0" xfId="1" applyFont="1" applyBorder="1" applyAlignment="1">
      <alignment vertical="center"/>
    </xf>
    <xf numFmtId="0" fontId="28" fillId="6" borderId="3" xfId="0" applyFont="1" applyFill="1" applyBorder="1" applyAlignment="1">
      <alignment horizontal="center"/>
    </xf>
    <xf numFmtId="0" fontId="25" fillId="6" borderId="18" xfId="0" applyFont="1" applyFill="1" applyBorder="1" applyAlignment="1">
      <alignment horizontal="center" vertical="center"/>
    </xf>
    <xf numFmtId="0" fontId="28" fillId="0" borderId="0" xfId="0" applyFont="1" applyFill="1" applyBorder="1" applyAlignment="1"/>
    <xf numFmtId="0" fontId="7" fillId="7" borderId="21" xfId="0" applyFont="1" applyFill="1" applyBorder="1" applyAlignment="1">
      <alignment horizontal="center" vertical="center"/>
    </xf>
    <xf numFmtId="0" fontId="7" fillId="7" borderId="12" xfId="0" applyFont="1" applyFill="1" applyBorder="1" applyAlignment="1">
      <alignment horizontal="center" vertical="center"/>
    </xf>
    <xf numFmtId="0" fontId="7" fillId="7" borderId="18" xfId="0" applyFont="1" applyFill="1" applyBorder="1" applyAlignment="1">
      <alignment horizontal="center" vertical="center"/>
    </xf>
    <xf numFmtId="0" fontId="7" fillId="7" borderId="15" xfId="0" applyFont="1" applyFill="1" applyBorder="1" applyAlignment="1">
      <alignment horizontal="center" vertical="center"/>
    </xf>
    <xf numFmtId="0" fontId="7" fillId="0" borderId="0" xfId="0" applyFont="1" applyFill="1" applyAlignment="1">
      <alignment horizontal="left" vertical="center"/>
    </xf>
    <xf numFmtId="0" fontId="7" fillId="7" borderId="23" xfId="0" applyFont="1" applyFill="1" applyBorder="1" applyAlignment="1">
      <alignment horizontal="center" vertical="center"/>
    </xf>
    <xf numFmtId="0" fontId="7" fillId="7" borderId="9" xfId="0" applyFont="1" applyFill="1" applyBorder="1" applyAlignment="1">
      <alignment horizontal="center" vertical="center"/>
    </xf>
    <xf numFmtId="0" fontId="7" fillId="0" borderId="0" xfId="0" applyFont="1" applyFill="1" applyBorder="1" applyAlignment="1">
      <alignment vertical="center"/>
    </xf>
    <xf numFmtId="0" fontId="19" fillId="0" borderId="0" xfId="0" applyFont="1" applyAlignment="1">
      <alignment horizontal="right" vertical="center" wrapText="1"/>
    </xf>
    <xf numFmtId="0" fontId="7" fillId="5" borderId="5" xfId="0" applyFont="1" applyFill="1" applyBorder="1" applyAlignment="1">
      <alignment horizontal="center" vertical="center"/>
    </xf>
    <xf numFmtId="0" fontId="19" fillId="0" borderId="0" xfId="0" applyFont="1" applyFill="1" applyBorder="1" applyAlignment="1">
      <alignment horizontal="right" vertical="center" wrapText="1"/>
    </xf>
    <xf numFmtId="0" fontId="7" fillId="6" borderId="6" xfId="0" applyFont="1" applyFill="1" applyBorder="1" applyAlignment="1">
      <alignment horizontal="center" vertical="center"/>
    </xf>
    <xf numFmtId="2" fontId="7" fillId="6" borderId="20" xfId="0" applyNumberFormat="1" applyFont="1" applyFill="1" applyBorder="1" applyAlignment="1">
      <alignment horizontal="center" vertical="center"/>
    </xf>
    <xf numFmtId="0" fontId="7" fillId="6" borderId="9" xfId="0" applyFont="1" applyFill="1" applyBorder="1" applyAlignment="1">
      <alignment horizontal="center" vertical="center"/>
    </xf>
    <xf numFmtId="0" fontId="19" fillId="0" borderId="0" xfId="0" applyFont="1" applyFill="1" applyBorder="1" applyAlignment="1">
      <alignment horizontal="center" vertical="center" wrapText="1"/>
    </xf>
    <xf numFmtId="0" fontId="29" fillId="0" borderId="0" xfId="0" applyFont="1" applyBorder="1" applyAlignment="1">
      <alignment horizontal="right"/>
    </xf>
    <xf numFmtId="0" fontId="7" fillId="5" borderId="3" xfId="0" applyFont="1" applyFill="1" applyBorder="1" applyAlignment="1">
      <alignment horizontal="center" vertical="center"/>
    </xf>
    <xf numFmtId="2" fontId="7" fillId="6" borderId="15" xfId="0" applyNumberFormat="1" applyFont="1" applyFill="1" applyBorder="1" applyAlignment="1">
      <alignment horizontal="center" vertical="center"/>
    </xf>
    <xf numFmtId="0" fontId="28" fillId="0" borderId="0" xfId="0" applyFont="1" applyAlignment="1">
      <alignment horizontal="center"/>
    </xf>
    <xf numFmtId="0" fontId="7" fillId="6" borderId="3" xfId="0" applyFont="1" applyFill="1" applyBorder="1" applyAlignment="1">
      <alignment horizontal="center" vertical="center"/>
    </xf>
    <xf numFmtId="0" fontId="7" fillId="6" borderId="15" xfId="0" applyFont="1" applyFill="1" applyBorder="1" applyAlignment="1">
      <alignment horizontal="center" vertical="center"/>
    </xf>
    <xf numFmtId="0" fontId="7" fillId="0" borderId="0" xfId="0" applyFont="1" applyBorder="1" applyAlignment="1">
      <alignment vertical="center"/>
    </xf>
    <xf numFmtId="0" fontId="7" fillId="0" borderId="0" xfId="0" applyFont="1" applyAlignment="1">
      <alignment vertical="center"/>
    </xf>
    <xf numFmtId="0" fontId="7" fillId="0" borderId="0" xfId="0" applyFont="1" applyAlignment="1">
      <alignment horizontal="center" vertical="center"/>
    </xf>
    <xf numFmtId="1" fontId="7" fillId="0" borderId="0" xfId="0" applyNumberFormat="1" applyFont="1" applyFill="1"/>
    <xf numFmtId="0" fontId="7" fillId="0" borderId="0" xfId="0" applyFont="1" applyFill="1" applyBorder="1"/>
    <xf numFmtId="0" fontId="7" fillId="0" borderId="0" xfId="0" applyFont="1" applyFill="1"/>
    <xf numFmtId="0" fontId="7" fillId="6" borderId="45" xfId="0" applyFont="1" applyFill="1" applyBorder="1" applyAlignment="1">
      <alignment horizontal="center" vertical="center"/>
    </xf>
    <xf numFmtId="0" fontId="7" fillId="6" borderId="44" xfId="0" applyFont="1" applyFill="1" applyBorder="1" applyAlignment="1">
      <alignment horizontal="center" vertical="center"/>
    </xf>
    <xf numFmtId="0" fontId="7" fillId="0" borderId="0" xfId="0" applyFont="1" applyAlignment="1">
      <alignment horizontal="right" vertical="center"/>
    </xf>
    <xf numFmtId="1" fontId="30" fillId="12" borderId="26" xfId="0" applyNumberFormat="1" applyFont="1" applyFill="1" applyBorder="1" applyAlignment="1">
      <alignment horizontal="center" vertical="center"/>
    </xf>
    <xf numFmtId="0" fontId="30" fillId="12" borderId="15" xfId="0" applyFont="1" applyFill="1" applyBorder="1" applyAlignment="1">
      <alignment horizontal="center" vertical="center"/>
    </xf>
    <xf numFmtId="0" fontId="30" fillId="0" borderId="0" xfId="0" applyFont="1" applyFill="1" applyBorder="1" applyAlignment="1">
      <alignment vertical="center"/>
    </xf>
    <xf numFmtId="0" fontId="7" fillId="0" borderId="0" xfId="0" applyFont="1" applyFill="1" applyAlignment="1">
      <alignment horizontal="right" vertical="center"/>
    </xf>
    <xf numFmtId="2" fontId="7" fillId="0" borderId="0" xfId="0" applyNumberFormat="1" applyFont="1" applyFill="1" applyBorder="1" applyAlignment="1">
      <alignment horizontal="center" vertical="center"/>
    </xf>
    <xf numFmtId="0" fontId="29" fillId="9" borderId="3" xfId="0" applyFont="1" applyFill="1" applyBorder="1" applyAlignment="1">
      <alignment horizontal="left"/>
    </xf>
    <xf numFmtId="0" fontId="7" fillId="9" borderId="18" xfId="0" applyFont="1" applyFill="1" applyBorder="1" applyAlignment="1">
      <alignment horizontal="center"/>
    </xf>
    <xf numFmtId="0" fontId="7" fillId="9" borderId="13" xfId="0" applyFont="1" applyFill="1" applyBorder="1" applyAlignment="1">
      <alignment horizontal="center"/>
    </xf>
    <xf numFmtId="0" fontId="7" fillId="9" borderId="14" xfId="0" applyFont="1" applyFill="1" applyBorder="1" applyAlignment="1">
      <alignment horizontal="center"/>
    </xf>
    <xf numFmtId="0" fontId="7" fillId="9" borderId="5" xfId="0" applyFont="1" applyFill="1" applyBorder="1" applyAlignment="1">
      <alignment horizontal="center"/>
    </xf>
    <xf numFmtId="0" fontId="7" fillId="9" borderId="3" xfId="0" applyFont="1" applyFill="1" applyBorder="1" applyAlignment="1">
      <alignment horizontal="center"/>
    </xf>
    <xf numFmtId="0" fontId="29" fillId="6" borderId="21" xfId="0" applyFont="1" applyFill="1" applyBorder="1" applyAlignment="1">
      <alignment horizontal="right"/>
    </xf>
    <xf numFmtId="2" fontId="19" fillId="0" borderId="19" xfId="0" applyNumberFormat="1" applyFont="1" applyFill="1" applyBorder="1" applyAlignment="1">
      <alignment horizontal="center" vertical="center" wrapText="1"/>
    </xf>
    <xf numFmtId="2" fontId="19" fillId="0" borderId="10" xfId="0" applyNumberFormat="1" applyFont="1" applyFill="1" applyBorder="1" applyAlignment="1">
      <alignment horizontal="center" vertical="center" wrapText="1"/>
    </xf>
    <xf numFmtId="2" fontId="19" fillId="0" borderId="11" xfId="0" applyNumberFormat="1" applyFont="1" applyFill="1" applyBorder="1" applyAlignment="1">
      <alignment horizontal="center" vertical="center" wrapText="1"/>
    </xf>
    <xf numFmtId="2" fontId="7" fillId="3" borderId="24" xfId="0" applyNumberFormat="1" applyFont="1" applyFill="1" applyBorder="1" applyAlignment="1">
      <alignment horizontal="center" vertical="center"/>
    </xf>
    <xf numFmtId="2" fontId="7" fillId="0" borderId="21" xfId="0" applyNumberFormat="1" applyFont="1" applyBorder="1" applyAlignment="1">
      <alignment horizontal="center" vertical="center"/>
    </xf>
    <xf numFmtId="0" fontId="29" fillId="6" borderId="22" xfId="0" applyFont="1" applyFill="1" applyBorder="1" applyAlignment="1">
      <alignment horizontal="right"/>
    </xf>
    <xf numFmtId="1" fontId="7" fillId="3" borderId="1" xfId="0" applyNumberFormat="1" applyFont="1" applyFill="1" applyBorder="1" applyAlignment="1">
      <alignment horizontal="center"/>
    </xf>
    <xf numFmtId="1" fontId="7" fillId="3" borderId="25" xfId="0" applyNumberFormat="1" applyFont="1" applyFill="1" applyBorder="1" applyAlignment="1">
      <alignment horizontal="center" vertical="center"/>
    </xf>
    <xf numFmtId="1" fontId="7" fillId="0" borderId="22" xfId="0" applyNumberFormat="1" applyFont="1" applyBorder="1" applyAlignment="1">
      <alignment horizontal="center" vertical="center"/>
    </xf>
    <xf numFmtId="1" fontId="7" fillId="0" borderId="1" xfId="0" applyNumberFormat="1" applyFont="1" applyFill="1" applyBorder="1" applyAlignment="1">
      <alignment horizontal="center"/>
    </xf>
    <xf numFmtId="1" fontId="7" fillId="0" borderId="2" xfId="0" applyNumberFormat="1" applyFont="1" applyFill="1" applyBorder="1" applyAlignment="1">
      <alignment horizontal="center"/>
    </xf>
    <xf numFmtId="1" fontId="7" fillId="0" borderId="4" xfId="0" applyNumberFormat="1" applyFont="1" applyFill="1" applyBorder="1" applyAlignment="1">
      <alignment horizontal="center"/>
    </xf>
    <xf numFmtId="0" fontId="29" fillId="6" borderId="22" xfId="0" applyFont="1" applyFill="1" applyBorder="1" applyAlignment="1">
      <alignment horizontal="right" vertical="center" wrapText="1"/>
    </xf>
    <xf numFmtId="1" fontId="7" fillId="3" borderId="1" xfId="0" applyNumberFormat="1" applyFont="1" applyFill="1" applyBorder="1" applyAlignment="1">
      <alignment horizontal="center" vertical="center"/>
    </xf>
    <xf numFmtId="1" fontId="7" fillId="3" borderId="2" xfId="0" applyNumberFormat="1" applyFont="1" applyFill="1" applyBorder="1" applyAlignment="1">
      <alignment horizontal="center" vertical="center"/>
    </xf>
    <xf numFmtId="1" fontId="7" fillId="3" borderId="4" xfId="0" applyNumberFormat="1" applyFont="1" applyFill="1" applyBorder="1" applyAlignment="1">
      <alignment horizontal="center" vertical="center"/>
    </xf>
    <xf numFmtId="0" fontId="29" fillId="6" borderId="23" xfId="0" applyFont="1" applyFill="1" applyBorder="1" applyAlignment="1">
      <alignment horizontal="right" vertical="center"/>
    </xf>
    <xf numFmtId="1" fontId="7" fillId="0" borderId="20" xfId="0" applyNumberFormat="1" applyFont="1" applyBorder="1" applyAlignment="1">
      <alignment horizontal="center" vertical="center"/>
    </xf>
    <xf numFmtId="1" fontId="7" fillId="0" borderId="16" xfId="0" applyNumberFormat="1" applyFont="1" applyBorder="1" applyAlignment="1">
      <alignment horizontal="center" vertical="center"/>
    </xf>
    <xf numFmtId="1" fontId="7" fillId="0" borderId="17" xfId="0" applyNumberFormat="1" applyFont="1" applyBorder="1" applyAlignment="1">
      <alignment horizontal="center" vertical="center"/>
    </xf>
    <xf numFmtId="1" fontId="7" fillId="3" borderId="28" xfId="0" applyNumberFormat="1" applyFont="1" applyFill="1" applyBorder="1" applyAlignment="1">
      <alignment horizontal="center" vertical="center"/>
    </xf>
    <xf numFmtId="0" fontId="31" fillId="6" borderId="3" xfId="0" applyFont="1" applyFill="1" applyBorder="1" applyAlignment="1">
      <alignment horizontal="center" vertical="center"/>
    </xf>
    <xf numFmtId="2" fontId="7" fillId="0" borderId="0" xfId="0" applyNumberFormat="1" applyFont="1"/>
    <xf numFmtId="0" fontId="8" fillId="0" borderId="0" xfId="0" applyFont="1" applyAlignment="1">
      <alignment wrapText="1"/>
    </xf>
    <xf numFmtId="0" fontId="32" fillId="4" borderId="21" xfId="0" applyFont="1" applyFill="1" applyBorder="1" applyAlignment="1">
      <alignment horizontal="center" vertical="center" wrapText="1"/>
    </xf>
    <xf numFmtId="0" fontId="8" fillId="6" borderId="38" xfId="0" applyFont="1" applyFill="1" applyBorder="1" applyAlignment="1">
      <alignment horizontal="left" vertical="center" wrapText="1"/>
    </xf>
    <xf numFmtId="0" fontId="32" fillId="4" borderId="22" xfId="0" applyFont="1" applyFill="1" applyBorder="1" applyAlignment="1">
      <alignment horizontal="center" vertical="center" wrapText="1"/>
    </xf>
    <xf numFmtId="0" fontId="8" fillId="6" borderId="39" xfId="0" applyFont="1" applyFill="1" applyBorder="1" applyAlignment="1">
      <alignment horizontal="left" vertical="center" wrapText="1"/>
    </xf>
    <xf numFmtId="0" fontId="32" fillId="4" borderId="23" xfId="0" applyFont="1" applyFill="1" applyBorder="1" applyAlignment="1">
      <alignment horizontal="center" vertical="center" wrapText="1"/>
    </xf>
    <xf numFmtId="0" fontId="8" fillId="6" borderId="40" xfId="0" applyFont="1" applyFill="1" applyBorder="1" applyAlignment="1">
      <alignment horizontal="left" vertical="center" wrapText="1"/>
    </xf>
    <xf numFmtId="2" fontId="7" fillId="6" borderId="37" xfId="0" applyNumberFormat="1" applyFont="1" applyFill="1" applyBorder="1" applyAlignment="1">
      <alignment horizontal="left" vertical="center"/>
    </xf>
    <xf numFmtId="0" fontId="14" fillId="0" borderId="0" xfId="0" applyFont="1" applyAlignment="1">
      <alignment horizontal="left" vertical="center" wrapText="1"/>
    </xf>
    <xf numFmtId="0" fontId="34" fillId="12" borderId="5" xfId="0" applyFont="1" applyFill="1" applyBorder="1" applyAlignment="1">
      <alignment horizontal="justify" vertical="center"/>
    </xf>
    <xf numFmtId="3" fontId="16" fillId="0" borderId="0" xfId="0" applyNumberFormat="1" applyFont="1" applyAlignment="1">
      <alignment horizontal="right" vertical="center"/>
    </xf>
    <xf numFmtId="0" fontId="14" fillId="0" borderId="2" xfId="0" applyFont="1" applyBorder="1" applyAlignment="1">
      <alignment horizontal="center" wrapText="1"/>
    </xf>
    <xf numFmtId="0" fontId="10" fillId="0" borderId="38" xfId="0" applyFont="1" applyBorder="1" applyAlignment="1"/>
    <xf numFmtId="0" fontId="10" fillId="0" borderId="39" xfId="0" applyFont="1" applyBorder="1" applyAlignment="1"/>
    <xf numFmtId="0" fontId="10" fillId="0" borderId="0" xfId="0" applyFont="1" applyAlignment="1">
      <alignment horizontal="center"/>
    </xf>
    <xf numFmtId="0" fontId="10" fillId="0" borderId="7" xfId="0" applyFont="1" applyBorder="1" applyAlignment="1">
      <alignment vertical="center"/>
    </xf>
    <xf numFmtId="0" fontId="10" fillId="0" borderId="8" xfId="0" applyFont="1" applyBorder="1" applyAlignment="1">
      <alignment vertical="center"/>
    </xf>
    <xf numFmtId="0" fontId="10" fillId="0" borderId="52" xfId="0" applyFont="1" applyBorder="1" applyAlignment="1">
      <alignment vertical="center"/>
    </xf>
    <xf numFmtId="0" fontId="10" fillId="0" borderId="9" xfId="0" applyFont="1" applyBorder="1" applyAlignment="1">
      <alignment vertical="center"/>
    </xf>
    <xf numFmtId="0" fontId="10" fillId="0" borderId="33" xfId="0" applyFont="1" applyBorder="1" applyAlignment="1">
      <alignment vertical="center"/>
    </xf>
    <xf numFmtId="0" fontId="10" fillId="0" borderId="22" xfId="0" applyFont="1" applyBorder="1" applyAlignment="1">
      <alignment horizontal="right" vertical="center"/>
    </xf>
    <xf numFmtId="0" fontId="10" fillId="0" borderId="23" xfId="0" applyFont="1" applyBorder="1" applyAlignment="1">
      <alignment horizontal="right" vertical="center"/>
    </xf>
    <xf numFmtId="0" fontId="14" fillId="0" borderId="7" xfId="0" applyFont="1" applyBorder="1" applyAlignment="1">
      <alignment vertical="center"/>
    </xf>
    <xf numFmtId="0" fontId="14" fillId="0" borderId="52" xfId="0" applyFont="1" applyBorder="1" applyAlignment="1">
      <alignment vertical="center"/>
    </xf>
    <xf numFmtId="3" fontId="16" fillId="0" borderId="7" xfId="0" applyNumberFormat="1" applyFont="1" applyBorder="1" applyAlignment="1">
      <alignment vertical="center"/>
    </xf>
    <xf numFmtId="3" fontId="16" fillId="0" borderId="52" xfId="0" applyNumberFormat="1" applyFont="1" applyBorder="1" applyAlignment="1">
      <alignment vertical="center"/>
    </xf>
    <xf numFmtId="2" fontId="16" fillId="0" borderId="7" xfId="0" applyNumberFormat="1" applyFont="1" applyBorder="1" applyAlignment="1">
      <alignment vertical="center"/>
    </xf>
    <xf numFmtId="2" fontId="16" fillId="0" borderId="52" xfId="0" applyNumberFormat="1" applyFont="1" applyBorder="1" applyAlignment="1">
      <alignment vertical="center"/>
    </xf>
    <xf numFmtId="0" fontId="10" fillId="0" borderId="38" xfId="0" applyFont="1" applyBorder="1" applyAlignment="1">
      <alignment wrapText="1"/>
    </xf>
    <xf numFmtId="0" fontId="10" fillId="0" borderId="39" xfId="0" applyFont="1" applyBorder="1" applyAlignment="1">
      <alignment wrapText="1"/>
    </xf>
    <xf numFmtId="0" fontId="10" fillId="0" borderId="0" xfId="0" applyFont="1" applyAlignment="1">
      <alignment horizontal="left" wrapText="1"/>
    </xf>
    <xf numFmtId="0" fontId="10" fillId="0" borderId="0" xfId="0" applyFont="1" applyAlignment="1">
      <alignment horizontal="right"/>
    </xf>
    <xf numFmtId="0" fontId="14" fillId="0" borderId="38" xfId="0" applyFont="1" applyBorder="1" applyAlignment="1">
      <alignment wrapText="1"/>
    </xf>
    <xf numFmtId="0" fontId="10" fillId="0" borderId="0" xfId="0" applyFont="1" applyBorder="1" applyAlignment="1"/>
    <xf numFmtId="0" fontId="1" fillId="0" borderId="38" xfId="0" applyFont="1" applyBorder="1"/>
    <xf numFmtId="0" fontId="14" fillId="0" borderId="39" xfId="0" applyFont="1" applyBorder="1" applyAlignment="1">
      <alignment wrapText="1"/>
    </xf>
    <xf numFmtId="0" fontId="14" fillId="0" borderId="0" xfId="0" applyFont="1" applyAlignment="1" applyProtection="1">
      <alignment wrapText="1"/>
      <protection locked="0"/>
    </xf>
    <xf numFmtId="0" fontId="0" fillId="0" borderId="0" xfId="0" applyAlignment="1" applyProtection="1">
      <alignment horizontal="left" vertical="center" wrapText="1"/>
      <protection locked="0"/>
    </xf>
    <xf numFmtId="0" fontId="25" fillId="2" borderId="31" xfId="0" applyFont="1" applyFill="1" applyBorder="1" applyAlignment="1" applyProtection="1">
      <alignment horizontal="center" vertical="center"/>
      <protection locked="0"/>
    </xf>
    <xf numFmtId="2" fontId="8" fillId="2" borderId="42" xfId="0" applyNumberFormat="1" applyFont="1" applyFill="1" applyBorder="1" applyAlignment="1" applyProtection="1">
      <alignment horizontal="center" vertical="center" wrapText="1"/>
      <protection locked="0"/>
    </xf>
    <xf numFmtId="2" fontId="8" fillId="2" borderId="30" xfId="0" applyNumberFormat="1" applyFont="1" applyFill="1" applyBorder="1" applyAlignment="1" applyProtection="1">
      <alignment horizontal="center" vertical="center" wrapText="1"/>
      <protection locked="0"/>
    </xf>
    <xf numFmtId="2" fontId="8" fillId="2" borderId="36" xfId="0" applyNumberFormat="1" applyFont="1" applyFill="1" applyBorder="1" applyAlignment="1" applyProtection="1">
      <alignment horizontal="center" vertical="center" wrapText="1"/>
      <protection locked="0"/>
    </xf>
    <xf numFmtId="1" fontId="7" fillId="2" borderId="19" xfId="0" applyNumberFormat="1" applyFont="1" applyFill="1" applyBorder="1" applyAlignment="1" applyProtection="1">
      <alignment horizontal="center" vertical="center"/>
      <protection locked="0"/>
    </xf>
    <xf numFmtId="1" fontId="7" fillId="2" borderId="20" xfId="0" applyNumberFormat="1" applyFont="1" applyFill="1" applyBorder="1" applyAlignment="1" applyProtection="1">
      <alignment horizontal="center" vertical="center"/>
      <protection locked="0"/>
    </xf>
    <xf numFmtId="0" fontId="7" fillId="2" borderId="29" xfId="0" applyFont="1" applyFill="1" applyBorder="1" applyAlignment="1" applyProtection="1">
      <alignment horizontal="center" vertical="center"/>
      <protection locked="0"/>
    </xf>
    <xf numFmtId="2" fontId="7" fillId="2" borderId="18" xfId="0" applyNumberFormat="1" applyFont="1" applyFill="1" applyBorder="1" applyAlignment="1" applyProtection="1">
      <alignment horizontal="center" vertical="center"/>
      <protection locked="0"/>
    </xf>
    <xf numFmtId="2" fontId="7" fillId="2" borderId="34" xfId="0" applyNumberFormat="1" applyFont="1" applyFill="1" applyBorder="1" applyAlignment="1" applyProtection="1">
      <alignment horizontal="center" vertical="center"/>
      <protection locked="0"/>
    </xf>
    <xf numFmtId="1" fontId="7" fillId="2" borderId="34" xfId="0" applyNumberFormat="1" applyFont="1" applyFill="1" applyBorder="1" applyAlignment="1" applyProtection="1">
      <alignment horizontal="center" vertical="center"/>
      <protection locked="0"/>
    </xf>
    <xf numFmtId="2" fontId="7" fillId="2" borderId="43" xfId="0" applyNumberFormat="1" applyFont="1" applyFill="1" applyBorder="1" applyAlignment="1" applyProtection="1">
      <alignment horizontal="center" vertical="center"/>
      <protection locked="0"/>
    </xf>
    <xf numFmtId="0" fontId="9" fillId="8" borderId="0" xfId="0" applyFont="1" applyFill="1" applyAlignment="1">
      <alignment horizontal="center" vertical="center" wrapText="1"/>
    </xf>
    <xf numFmtId="0" fontId="9" fillId="8" borderId="0" xfId="0" applyFont="1" applyFill="1" applyAlignment="1">
      <alignment horizontal="center" vertical="center"/>
    </xf>
    <xf numFmtId="0" fontId="18" fillId="3" borderId="0" xfId="0" applyFont="1" applyFill="1" applyAlignment="1">
      <alignment horizontal="center" vertical="center" wrapText="1"/>
    </xf>
    <xf numFmtId="0" fontId="24" fillId="10" borderId="26" xfId="0" applyFont="1" applyFill="1" applyBorder="1" applyAlignment="1">
      <alignment horizontal="center" vertical="center" wrapText="1"/>
    </xf>
    <xf numFmtId="0" fontId="24" fillId="10" borderId="15" xfId="0" applyFont="1" applyFill="1" applyBorder="1" applyAlignment="1">
      <alignment horizontal="center" vertical="center" wrapText="1"/>
    </xf>
    <xf numFmtId="0" fontId="8" fillId="6" borderId="41"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8" fillId="0" borderId="0" xfId="0" applyFont="1" applyAlignment="1">
      <alignment horizontal="left" vertical="center"/>
    </xf>
    <xf numFmtId="0" fontId="8" fillId="0" borderId="0" xfId="0" applyFont="1" applyAlignment="1">
      <alignment horizontal="left" vertical="center" wrapText="1"/>
    </xf>
    <xf numFmtId="0" fontId="25" fillId="6" borderId="5" xfId="0" applyFont="1" applyFill="1" applyBorder="1" applyAlignment="1">
      <alignment horizontal="center" vertical="center"/>
    </xf>
    <xf numFmtId="0" fontId="25" fillId="6" borderId="34" xfId="0" applyFont="1" applyFill="1" applyBorder="1" applyAlignment="1">
      <alignment horizontal="center" vertical="center"/>
    </xf>
    <xf numFmtId="0" fontId="25" fillId="6" borderId="32" xfId="0" applyFont="1" applyFill="1" applyBorder="1" applyAlignment="1">
      <alignment horizontal="center" vertical="center"/>
    </xf>
    <xf numFmtId="0" fontId="8" fillId="6" borderId="7"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7" fillId="6" borderId="46" xfId="0" applyFont="1" applyFill="1" applyBorder="1" applyAlignment="1">
      <alignment horizontal="right" vertical="center"/>
    </xf>
    <xf numFmtId="0" fontId="7" fillId="6" borderId="47" xfId="0" applyFont="1" applyFill="1" applyBorder="1" applyAlignment="1">
      <alignment horizontal="right" vertical="center"/>
    </xf>
    <xf numFmtId="0" fontId="7" fillId="6" borderId="48" xfId="0" applyFont="1" applyFill="1" applyBorder="1" applyAlignment="1">
      <alignment horizontal="right" vertical="center"/>
    </xf>
    <xf numFmtId="0" fontId="7" fillId="6" borderId="25" xfId="0" applyFont="1" applyFill="1" applyBorder="1" applyAlignment="1">
      <alignment horizontal="right" vertical="center"/>
    </xf>
    <xf numFmtId="0" fontId="7" fillId="6" borderId="39" xfId="0" applyFont="1" applyFill="1" applyBorder="1" applyAlignment="1">
      <alignment horizontal="right" vertical="center"/>
    </xf>
    <xf numFmtId="0" fontId="7" fillId="6" borderId="27" xfId="0" applyFont="1" applyFill="1" applyBorder="1" applyAlignment="1">
      <alignment horizontal="right" vertical="center"/>
    </xf>
    <xf numFmtId="2" fontId="7" fillId="5" borderId="5" xfId="0" applyNumberFormat="1" applyFont="1" applyFill="1" applyBorder="1" applyAlignment="1">
      <alignment horizontal="center" vertical="center"/>
    </xf>
    <xf numFmtId="2" fontId="7" fillId="5" borderId="32" xfId="0" applyNumberFormat="1" applyFont="1" applyFill="1" applyBorder="1" applyAlignment="1">
      <alignment horizontal="center" vertical="center"/>
    </xf>
    <xf numFmtId="0" fontId="8" fillId="6" borderId="28" xfId="0" applyFont="1" applyFill="1" applyBorder="1" applyAlignment="1">
      <alignment horizontal="center" vertical="center" wrapText="1"/>
    </xf>
    <xf numFmtId="0" fontId="8" fillId="6" borderId="37" xfId="0" applyFont="1" applyFill="1" applyBorder="1" applyAlignment="1">
      <alignment horizontal="center" vertical="center" wrapText="1"/>
    </xf>
    <xf numFmtId="2" fontId="7" fillId="2" borderId="5" xfId="0" applyNumberFormat="1" applyFont="1" applyFill="1" applyBorder="1" applyAlignment="1" applyProtection="1">
      <alignment horizontal="center" vertical="center"/>
      <protection locked="0"/>
    </xf>
    <xf numFmtId="2" fontId="7" fillId="2" borderId="32" xfId="0" applyNumberFormat="1" applyFont="1" applyFill="1" applyBorder="1" applyAlignment="1" applyProtection="1">
      <alignment horizontal="center" vertical="center"/>
      <protection locked="0"/>
    </xf>
    <xf numFmtId="0" fontId="7" fillId="6" borderId="28" xfId="0" applyFont="1" applyFill="1" applyBorder="1" applyAlignment="1">
      <alignment horizontal="right" vertical="center" wrapText="1"/>
    </xf>
    <xf numFmtId="0" fontId="7" fillId="6" borderId="40" xfId="0" applyFont="1" applyFill="1" applyBorder="1" applyAlignment="1">
      <alignment horizontal="right" vertical="center" wrapText="1"/>
    </xf>
    <xf numFmtId="0" fontId="7" fillId="6" borderId="37" xfId="0" applyFont="1" applyFill="1" applyBorder="1" applyAlignment="1">
      <alignment horizontal="right" vertical="center" wrapText="1"/>
    </xf>
    <xf numFmtId="0" fontId="31" fillId="11" borderId="34" xfId="0" applyFont="1" applyFill="1" applyBorder="1" applyAlignment="1">
      <alignment horizontal="left" vertical="center"/>
    </xf>
    <xf numFmtId="0" fontId="31" fillId="11" borderId="32" xfId="0" applyFont="1" applyFill="1" applyBorder="1" applyAlignment="1">
      <alignment horizontal="left" vertical="center"/>
    </xf>
    <xf numFmtId="0" fontId="7" fillId="6" borderId="33" xfId="0" applyFont="1" applyFill="1" applyBorder="1" applyAlignment="1">
      <alignment horizontal="center" vertical="center"/>
    </xf>
    <xf numFmtId="0" fontId="7" fillId="6" borderId="23" xfId="0" applyFont="1" applyFill="1" applyBorder="1" applyAlignment="1">
      <alignment horizontal="center" vertical="center"/>
    </xf>
    <xf numFmtId="0" fontId="7" fillId="7" borderId="26" xfId="0" applyFont="1" applyFill="1" applyBorder="1" applyAlignment="1">
      <alignment horizontal="center" vertical="center"/>
    </xf>
    <xf numFmtId="0" fontId="7" fillId="7" borderId="15" xfId="0" applyFont="1" applyFill="1" applyBorder="1" applyAlignment="1">
      <alignment horizontal="center" vertical="center"/>
    </xf>
    <xf numFmtId="0" fontId="7" fillId="0" borderId="0" xfId="0" applyFont="1" applyFill="1" applyAlignment="1">
      <alignment horizontal="left"/>
    </xf>
    <xf numFmtId="0" fontId="8" fillId="0" borderId="0" xfId="0" applyFont="1" applyFill="1" applyBorder="1" applyAlignment="1">
      <alignment horizontal="left" vertical="center" wrapText="1"/>
    </xf>
    <xf numFmtId="0" fontId="7" fillId="6" borderId="25" xfId="0" applyFont="1" applyFill="1" applyBorder="1" applyAlignment="1">
      <alignment horizontal="right" vertical="center" wrapText="1"/>
    </xf>
    <xf numFmtId="0" fontId="7" fillId="6" borderId="39" xfId="0" applyFont="1" applyFill="1" applyBorder="1" applyAlignment="1">
      <alignment horizontal="right" vertical="center" wrapText="1"/>
    </xf>
    <xf numFmtId="0" fontId="7" fillId="6" borderId="27" xfId="0" applyFont="1" applyFill="1" applyBorder="1" applyAlignment="1">
      <alignment horizontal="right" vertical="center" wrapText="1"/>
    </xf>
    <xf numFmtId="0" fontId="15" fillId="3" borderId="0" xfId="0" applyFont="1" applyFill="1" applyAlignment="1">
      <alignment horizontal="center" vertical="center" wrapText="1"/>
    </xf>
    <xf numFmtId="0" fontId="14" fillId="0" borderId="38" xfId="0" applyFont="1" applyBorder="1" applyAlignment="1" applyProtection="1">
      <alignment horizontal="left" vertical="center" wrapText="1"/>
      <protection locked="0"/>
    </xf>
    <xf numFmtId="0" fontId="14" fillId="0" borderId="39" xfId="0" applyFont="1" applyBorder="1" applyAlignment="1" applyProtection="1">
      <alignment horizontal="left" vertical="center" wrapText="1"/>
      <protection locked="0"/>
    </xf>
    <xf numFmtId="3" fontId="16" fillId="0" borderId="0" xfId="0" applyNumberFormat="1" applyFont="1" applyAlignment="1">
      <alignment horizontal="right" vertical="center"/>
    </xf>
    <xf numFmtId="0" fontId="14" fillId="0" borderId="0" xfId="0" applyFont="1" applyAlignment="1">
      <alignment horizontal="left" vertical="center" wrapText="1"/>
    </xf>
    <xf numFmtId="0" fontId="13" fillId="0" borderId="0" xfId="0" applyFont="1" applyAlignment="1">
      <alignment horizontal="left" vertical="center"/>
    </xf>
    <xf numFmtId="0" fontId="17" fillId="3" borderId="0" xfId="0" applyFont="1" applyFill="1" applyAlignment="1">
      <alignment horizontal="center" wrapText="1"/>
    </xf>
    <xf numFmtId="0" fontId="14" fillId="0" borderId="4" xfId="0" applyFont="1" applyBorder="1" applyAlignment="1">
      <alignment horizontal="center" wrapText="1"/>
    </xf>
    <xf numFmtId="0" fontId="14" fillId="0" borderId="39" xfId="0" applyFont="1" applyBorder="1" applyAlignment="1">
      <alignment horizontal="center" wrapText="1"/>
    </xf>
    <xf numFmtId="0" fontId="14" fillId="0" borderId="1" xfId="0" applyFont="1" applyBorder="1" applyAlignment="1">
      <alignment horizontal="center" wrapText="1"/>
    </xf>
    <xf numFmtId="0" fontId="14" fillId="0" borderId="49" xfId="0" applyFont="1" applyBorder="1" applyAlignment="1">
      <alignment horizontal="center" vertical="center" wrapText="1"/>
    </xf>
    <xf numFmtId="0" fontId="14" fillId="0" borderId="50" xfId="0" applyFont="1" applyBorder="1" applyAlignment="1">
      <alignment horizontal="center" vertical="center" wrapText="1"/>
    </xf>
    <xf numFmtId="0" fontId="14" fillId="0" borderId="10" xfId="0" applyFont="1" applyBorder="1" applyAlignment="1">
      <alignment horizontal="center" vertical="center" wrapText="1"/>
    </xf>
    <xf numFmtId="4" fontId="16" fillId="0" borderId="0" xfId="0" applyNumberFormat="1" applyFont="1" applyAlignment="1">
      <alignment horizontal="right" vertical="center"/>
    </xf>
    <xf numFmtId="0" fontId="3" fillId="0" borderId="38" xfId="0" applyFont="1" applyBorder="1" applyAlignment="1" applyProtection="1">
      <alignment horizontal="left" vertical="center"/>
      <protection locked="0"/>
    </xf>
    <xf numFmtId="0" fontId="0" fillId="0" borderId="2" xfId="0" applyBorder="1" applyAlignment="1">
      <alignment horizontal="center" vertical="center" wrapText="1"/>
    </xf>
    <xf numFmtId="0" fontId="0" fillId="0" borderId="0" xfId="0" applyAlignment="1">
      <alignment horizontal="center" vertical="center" wrapText="1"/>
    </xf>
    <xf numFmtId="0" fontId="10" fillId="0" borderId="51" xfId="0" applyFont="1" applyBorder="1" applyAlignment="1">
      <alignment vertical="center"/>
    </xf>
    <xf numFmtId="0" fontId="10" fillId="0" borderId="6" xfId="0" applyFont="1" applyBorder="1" applyAlignment="1">
      <alignment vertical="center"/>
    </xf>
    <xf numFmtId="0" fontId="10" fillId="0" borderId="0" xfId="0" applyFont="1" applyAlignment="1">
      <alignment wrapText="1"/>
    </xf>
    <xf numFmtId="0" fontId="14" fillId="0" borderId="38" xfId="0" applyFont="1" applyBorder="1" applyAlignment="1">
      <alignment horizontal="left" vertical="center" wrapText="1"/>
    </xf>
    <xf numFmtId="0" fontId="14" fillId="0" borderId="39" xfId="0" applyFont="1" applyBorder="1" applyAlignment="1">
      <alignment horizontal="left" vertical="center" wrapText="1"/>
    </xf>
    <xf numFmtId="0" fontId="10" fillId="0" borderId="0" xfId="0" applyFont="1" applyAlignment="1">
      <alignment horizontal="left" wrapText="1"/>
    </xf>
    <xf numFmtId="0" fontId="3" fillId="0" borderId="38" xfId="0" applyFont="1" applyBorder="1" applyAlignment="1">
      <alignment horizontal="left" vertical="center"/>
    </xf>
  </cellXfs>
  <cellStyles count="3">
    <cellStyle name="Hyperlink" xfId="1" builtinId="8"/>
    <cellStyle name="Normal" xfId="0" builtinId="0"/>
    <cellStyle name="Percent" xfId="2" builtinId="5"/>
  </cellStyles>
  <dxfs count="1">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Disponibilidad y Consumo de Agua de Lluvia</a:t>
            </a:r>
          </a:p>
        </c:rich>
      </c:tx>
      <c:layout/>
      <c:overlay val="0"/>
    </c:title>
    <c:autoTitleDeleted val="0"/>
    <c:plotArea>
      <c:layout/>
      <c:barChart>
        <c:barDir val="col"/>
        <c:grouping val="clustered"/>
        <c:varyColors val="0"/>
        <c:ser>
          <c:idx val="3"/>
          <c:order val="2"/>
          <c:tx>
            <c:strRef>
              <c:f>Calculos!$B$95</c:f>
              <c:strCache>
                <c:ptCount val="1"/>
                <c:pt idx="0">
                  <c:v>Agua de lluvia disponible en tanque segundo año (gal)</c:v>
                </c:pt>
              </c:strCache>
            </c:strRef>
          </c:tx>
          <c:invertIfNegative val="0"/>
          <c:cat>
            <c:strRef>
              <c:f>Calculos!$C$90:$N$90</c:f>
              <c:strCache>
                <c:ptCount val="12"/>
                <c:pt idx="0">
                  <c:v>ENE</c:v>
                </c:pt>
                <c:pt idx="1">
                  <c:v>FEB</c:v>
                </c:pt>
                <c:pt idx="2">
                  <c:v>MAR</c:v>
                </c:pt>
                <c:pt idx="3">
                  <c:v>ABR</c:v>
                </c:pt>
                <c:pt idx="4">
                  <c:v>MAY</c:v>
                </c:pt>
                <c:pt idx="5">
                  <c:v>JUN</c:v>
                </c:pt>
                <c:pt idx="6">
                  <c:v>JUL</c:v>
                </c:pt>
                <c:pt idx="7">
                  <c:v>AGO</c:v>
                </c:pt>
                <c:pt idx="8">
                  <c:v>SEPT</c:v>
                </c:pt>
                <c:pt idx="9">
                  <c:v>OCT</c:v>
                </c:pt>
                <c:pt idx="10">
                  <c:v>NOV</c:v>
                </c:pt>
                <c:pt idx="11">
                  <c:v>DIC</c:v>
                </c:pt>
              </c:strCache>
            </c:strRef>
          </c:cat>
          <c:val>
            <c:numRef>
              <c:f>Calculos!$C$95:$N$95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300"/>
        <c:axId val="78217216"/>
        <c:axId val="78219136"/>
      </c:barChart>
      <c:lineChart>
        <c:grouping val="standard"/>
        <c:varyColors val="0"/>
        <c:ser>
          <c:idx val="0"/>
          <c:order val="0"/>
          <c:tx>
            <c:strRef>
              <c:f>Calculos!$B$92</c:f>
              <c:strCache>
                <c:ptCount val="1"/>
                <c:pt idx="0">
                  <c:v>V = Agua de lluvia que se puede recoger (gal)</c:v>
                </c:pt>
              </c:strCache>
            </c:strRef>
          </c:tx>
          <c:marker>
            <c:symbol val="none"/>
          </c:marker>
          <c:cat>
            <c:strRef>
              <c:f>Calculos!$C$90:$N$90</c:f>
              <c:strCache>
                <c:ptCount val="12"/>
                <c:pt idx="0">
                  <c:v>ENE</c:v>
                </c:pt>
                <c:pt idx="1">
                  <c:v>FEB</c:v>
                </c:pt>
                <c:pt idx="2">
                  <c:v>MAR</c:v>
                </c:pt>
                <c:pt idx="3">
                  <c:v>ABR</c:v>
                </c:pt>
                <c:pt idx="4">
                  <c:v>MAY</c:v>
                </c:pt>
                <c:pt idx="5">
                  <c:v>JUN</c:v>
                </c:pt>
                <c:pt idx="6">
                  <c:v>JUL</c:v>
                </c:pt>
                <c:pt idx="7">
                  <c:v>AGO</c:v>
                </c:pt>
                <c:pt idx="8">
                  <c:v>SEPT</c:v>
                </c:pt>
                <c:pt idx="9">
                  <c:v>OCT</c:v>
                </c:pt>
                <c:pt idx="10">
                  <c:v>NOV</c:v>
                </c:pt>
                <c:pt idx="11">
                  <c:v>DIC</c:v>
                </c:pt>
              </c:strCache>
            </c:strRef>
          </c:cat>
          <c:val>
            <c:numRef>
              <c:f>Calculos!$C$92:$N$92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Calculos!$B$93</c:f>
              <c:strCache>
                <c:ptCount val="1"/>
                <c:pt idx="0">
                  <c:v>Agua de lluvia que se desea consumir (gal)</c:v>
                </c:pt>
              </c:strCache>
            </c:strRef>
          </c:tx>
          <c:marker>
            <c:symbol val="none"/>
          </c:marker>
          <c:cat>
            <c:strRef>
              <c:f>Calculos!$C$90:$N$90</c:f>
              <c:strCache>
                <c:ptCount val="12"/>
                <c:pt idx="0">
                  <c:v>ENE</c:v>
                </c:pt>
                <c:pt idx="1">
                  <c:v>FEB</c:v>
                </c:pt>
                <c:pt idx="2">
                  <c:v>MAR</c:v>
                </c:pt>
                <c:pt idx="3">
                  <c:v>ABR</c:v>
                </c:pt>
                <c:pt idx="4">
                  <c:v>MAY</c:v>
                </c:pt>
                <c:pt idx="5">
                  <c:v>JUN</c:v>
                </c:pt>
                <c:pt idx="6">
                  <c:v>JUL</c:v>
                </c:pt>
                <c:pt idx="7">
                  <c:v>AGO</c:v>
                </c:pt>
                <c:pt idx="8">
                  <c:v>SEPT</c:v>
                </c:pt>
                <c:pt idx="9">
                  <c:v>OCT</c:v>
                </c:pt>
                <c:pt idx="10">
                  <c:v>NOV</c:v>
                </c:pt>
                <c:pt idx="11">
                  <c:v>DIC</c:v>
                </c:pt>
              </c:strCache>
            </c:strRef>
          </c:cat>
          <c:val>
            <c:numRef>
              <c:f>Calculos!$C$93:$N$93</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hiLowLines>
          <c:spPr>
            <a:ln>
              <a:noFill/>
            </a:ln>
          </c:spPr>
        </c:hiLowLines>
        <c:marker val="1"/>
        <c:smooth val="0"/>
        <c:axId val="78217216"/>
        <c:axId val="78219136"/>
      </c:lineChart>
      <c:catAx>
        <c:axId val="78217216"/>
        <c:scaling>
          <c:orientation val="minMax"/>
        </c:scaling>
        <c:delete val="0"/>
        <c:axPos val="b"/>
        <c:title>
          <c:tx>
            <c:rich>
              <a:bodyPr/>
              <a:lstStyle/>
              <a:p>
                <a:pPr>
                  <a:defRPr/>
                </a:pPr>
                <a:r>
                  <a:rPr lang="en-US"/>
                  <a:t>Mes</a:t>
                </a:r>
              </a:p>
            </c:rich>
          </c:tx>
          <c:layout/>
          <c:overlay val="0"/>
        </c:title>
        <c:majorTickMark val="none"/>
        <c:minorTickMark val="none"/>
        <c:tickLblPos val="nextTo"/>
        <c:crossAx val="78219136"/>
        <c:crosses val="autoZero"/>
        <c:auto val="1"/>
        <c:lblAlgn val="ctr"/>
        <c:lblOffset val="100"/>
        <c:noMultiLvlLbl val="0"/>
      </c:catAx>
      <c:valAx>
        <c:axId val="78219136"/>
        <c:scaling>
          <c:orientation val="minMax"/>
        </c:scaling>
        <c:delete val="0"/>
        <c:axPos val="l"/>
        <c:majorGridlines/>
        <c:title>
          <c:tx>
            <c:rich>
              <a:bodyPr/>
              <a:lstStyle/>
              <a:p>
                <a:pPr>
                  <a:defRPr/>
                </a:pPr>
                <a:r>
                  <a:rPr lang="en-US"/>
                  <a:t>Galones</a:t>
                </a:r>
              </a:p>
            </c:rich>
          </c:tx>
          <c:layout/>
          <c:overlay val="0"/>
        </c:title>
        <c:numFmt formatCode="0" sourceLinked="1"/>
        <c:majorTickMark val="out"/>
        <c:minorTickMark val="none"/>
        <c:tickLblPos val="nextTo"/>
        <c:crossAx val="78217216"/>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474453</xdr:colOff>
      <xdr:row>75</xdr:row>
      <xdr:rowOff>25879</xdr:rowOff>
    </xdr:from>
    <xdr:to>
      <xdr:col>15</xdr:col>
      <xdr:colOff>617328</xdr:colOff>
      <xdr:row>86</xdr:row>
      <xdr:rowOff>75839</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tmos.washington.edu/marka/normals/pr.normals.2010.html" TargetMode="External"/><Relationship Id="rId1" Type="http://schemas.openxmlformats.org/officeDocument/2006/relationships/hyperlink" Target="http://www.sercc.com/climateinfo/historical/historical_pr.htm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hyperlink" Target="http://www.atmos.washington.edu/marka/normals/pr.normals.2010.htm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9"/>
  <sheetViews>
    <sheetView tabSelected="1" topLeftCell="A81" zoomScaleNormal="100" workbookViewId="0">
      <selection activeCell="C85" sqref="C85"/>
    </sheetView>
  </sheetViews>
  <sheetFormatPr defaultColWidth="9.140625" defaultRowHeight="12.75" x14ac:dyDescent="0.2"/>
  <cols>
    <col min="1" max="1" width="9.140625" style="39"/>
    <col min="2" max="2" width="46.42578125" style="39" customWidth="1"/>
    <col min="3" max="3" width="9.42578125" style="39" customWidth="1"/>
    <col min="4" max="4" width="9.140625" style="39"/>
    <col min="5" max="5" width="9.140625" style="39" customWidth="1"/>
    <col min="6" max="16384" width="9.140625" style="39"/>
  </cols>
  <sheetData>
    <row r="1" spans="1:18" s="37" customFormat="1" ht="65.25" customHeight="1" x14ac:dyDescent="0.25">
      <c r="A1" s="174" t="s">
        <v>52</v>
      </c>
      <c r="B1" s="175"/>
      <c r="C1" s="175"/>
      <c r="D1" s="175"/>
      <c r="E1" s="175"/>
      <c r="F1" s="175"/>
      <c r="G1" s="175"/>
      <c r="H1" s="175"/>
      <c r="I1" s="175"/>
      <c r="J1" s="175"/>
      <c r="K1" s="175"/>
      <c r="L1" s="175"/>
      <c r="M1" s="175"/>
      <c r="N1" s="175"/>
      <c r="O1" s="175"/>
      <c r="P1" s="175"/>
      <c r="R1" s="38"/>
    </row>
    <row r="3" spans="1:18" ht="27.75" customHeight="1" x14ac:dyDescent="0.2">
      <c r="A3" s="176" t="s">
        <v>51</v>
      </c>
      <c r="B3" s="176"/>
      <c r="C3" s="176"/>
      <c r="D3" s="176"/>
      <c r="E3" s="176"/>
      <c r="F3" s="176"/>
      <c r="G3" s="176"/>
      <c r="H3" s="176"/>
      <c r="I3" s="176"/>
      <c r="J3" s="176"/>
      <c r="K3" s="176"/>
      <c r="L3" s="176"/>
      <c r="M3" s="176"/>
      <c r="N3" s="176"/>
      <c r="O3" s="176"/>
      <c r="P3" s="176"/>
    </row>
    <row r="4" spans="1:18" s="37" customFormat="1" ht="15" customHeight="1" x14ac:dyDescent="0.25">
      <c r="B4" s="40"/>
      <c r="C4" s="40"/>
      <c r="D4" s="40"/>
      <c r="E4" s="40"/>
      <c r="F4" s="40"/>
      <c r="G4" s="40"/>
      <c r="H4" s="40"/>
      <c r="I4" s="40"/>
      <c r="J4" s="40"/>
      <c r="K4" s="40"/>
      <c r="L4" s="40"/>
      <c r="M4" s="40"/>
      <c r="N4" s="40"/>
      <c r="R4" s="38"/>
    </row>
    <row r="5" spans="1:18" s="37" customFormat="1" ht="15.75" customHeight="1" x14ac:dyDescent="0.25">
      <c r="A5" s="181" t="s">
        <v>48</v>
      </c>
      <c r="B5" s="181"/>
      <c r="C5" s="181"/>
      <c r="D5" s="181"/>
      <c r="E5" s="181"/>
      <c r="F5" s="181"/>
      <c r="G5" s="181"/>
      <c r="H5" s="181"/>
      <c r="I5" s="181"/>
      <c r="J5" s="181"/>
      <c r="K5" s="181"/>
      <c r="L5" s="181"/>
      <c r="M5" s="181"/>
      <c r="N5" s="181"/>
      <c r="O5" s="41"/>
      <c r="P5" s="41"/>
      <c r="R5" s="38"/>
    </row>
    <row r="6" spans="1:18" s="37" customFormat="1" ht="15" x14ac:dyDescent="0.25">
      <c r="A6" s="42"/>
      <c r="B6" s="43"/>
      <c r="C6" s="43"/>
      <c r="D6" s="43"/>
      <c r="E6" s="43"/>
      <c r="F6" s="43"/>
      <c r="G6" s="43"/>
      <c r="H6" s="43"/>
      <c r="I6" s="43"/>
      <c r="J6" s="43"/>
      <c r="K6" s="43"/>
      <c r="L6" s="43"/>
      <c r="M6" s="43"/>
      <c r="N6" s="40"/>
      <c r="R6" s="38"/>
    </row>
    <row r="7" spans="1:18" s="37" customFormat="1" ht="15" x14ac:dyDescent="0.25">
      <c r="A7" s="181" t="s">
        <v>49</v>
      </c>
      <c r="B7" s="181"/>
      <c r="C7" s="181"/>
      <c r="D7" s="181"/>
      <c r="E7" s="181"/>
      <c r="F7" s="181"/>
      <c r="G7" s="181"/>
      <c r="H7" s="181"/>
      <c r="I7" s="181"/>
      <c r="J7" s="181"/>
      <c r="K7" s="181"/>
      <c r="L7" s="181"/>
      <c r="M7" s="181"/>
      <c r="N7" s="181"/>
      <c r="R7" s="38"/>
    </row>
    <row r="8" spans="1:18" s="37" customFormat="1" ht="15" x14ac:dyDescent="0.25">
      <c r="A8" s="42"/>
      <c r="B8" s="43"/>
      <c r="C8" s="43"/>
      <c r="D8" s="43"/>
      <c r="E8" s="43"/>
      <c r="F8" s="43"/>
      <c r="G8" s="43"/>
      <c r="H8" s="43"/>
      <c r="I8" s="43"/>
      <c r="J8" s="43"/>
      <c r="K8" s="43"/>
      <c r="L8" s="43"/>
      <c r="M8" s="43"/>
      <c r="N8" s="40"/>
      <c r="R8" s="38"/>
    </row>
    <row r="9" spans="1:18" s="37" customFormat="1" ht="41.25" customHeight="1" x14ac:dyDescent="0.25">
      <c r="A9" s="182" t="s">
        <v>50</v>
      </c>
      <c r="B9" s="182"/>
      <c r="C9" s="182"/>
      <c r="D9" s="182"/>
      <c r="E9" s="182"/>
      <c r="F9" s="182"/>
      <c r="G9" s="182"/>
      <c r="H9" s="182"/>
      <c r="I9" s="182"/>
      <c r="J9" s="182"/>
      <c r="K9" s="182"/>
      <c r="L9" s="182"/>
      <c r="M9" s="182"/>
      <c r="N9" s="182"/>
      <c r="R9" s="38"/>
    </row>
    <row r="10" spans="1:18" s="37" customFormat="1" ht="15" x14ac:dyDescent="0.25">
      <c r="A10" s="42"/>
      <c r="B10" s="43"/>
      <c r="C10" s="43"/>
      <c r="D10" s="43"/>
      <c r="E10" s="43"/>
      <c r="F10" s="43"/>
      <c r="G10" s="43"/>
      <c r="H10" s="43"/>
      <c r="I10" s="43"/>
      <c r="J10" s="43"/>
      <c r="K10" s="43"/>
      <c r="L10" s="43"/>
      <c r="M10" s="43"/>
      <c r="N10" s="40"/>
      <c r="R10" s="38"/>
    </row>
    <row r="11" spans="1:18" s="37" customFormat="1" ht="96.75" customHeight="1" x14ac:dyDescent="0.25">
      <c r="A11" s="182" t="s">
        <v>53</v>
      </c>
      <c r="B11" s="182"/>
      <c r="C11" s="182"/>
      <c r="D11" s="182"/>
      <c r="E11" s="182"/>
      <c r="F11" s="182"/>
      <c r="G11" s="182"/>
      <c r="H11" s="182"/>
      <c r="I11" s="182"/>
      <c r="J11" s="182"/>
      <c r="K11" s="182"/>
      <c r="L11" s="182"/>
      <c r="M11" s="182"/>
      <c r="N11" s="182"/>
      <c r="R11" s="38"/>
    </row>
    <row r="12" spans="1:18" s="37" customFormat="1" ht="15" x14ac:dyDescent="0.25">
      <c r="A12" s="42"/>
      <c r="B12" s="42"/>
      <c r="C12" s="42"/>
      <c r="D12" s="42"/>
      <c r="E12" s="42"/>
      <c r="F12" s="42"/>
      <c r="G12" s="42"/>
      <c r="H12" s="42"/>
      <c r="I12" s="42"/>
      <c r="J12" s="42"/>
      <c r="K12" s="42"/>
      <c r="L12" s="42"/>
      <c r="M12" s="42"/>
      <c r="N12" s="40"/>
      <c r="R12" s="38"/>
    </row>
    <row r="13" spans="1:18" s="44" customFormat="1" ht="39.200000000000003" customHeight="1" x14ac:dyDescent="0.25">
      <c r="A13" s="182" t="s">
        <v>273</v>
      </c>
      <c r="B13" s="182"/>
      <c r="C13" s="182"/>
      <c r="D13" s="182"/>
      <c r="E13" s="182"/>
      <c r="F13" s="182"/>
      <c r="G13" s="182"/>
      <c r="H13" s="182"/>
      <c r="I13" s="182"/>
      <c r="J13" s="182"/>
      <c r="K13" s="182"/>
      <c r="L13" s="182"/>
      <c r="M13" s="182"/>
    </row>
    <row r="14" spans="1:18" s="37" customFormat="1" ht="15.75" customHeight="1" x14ac:dyDescent="0.25">
      <c r="A14" s="44"/>
      <c r="B14" s="40"/>
      <c r="C14" s="40"/>
      <c r="D14" s="40"/>
      <c r="E14" s="40"/>
      <c r="F14" s="40"/>
      <c r="G14" s="40"/>
      <c r="H14" s="40"/>
      <c r="I14" s="40"/>
      <c r="J14" s="40"/>
      <c r="K14" s="40"/>
      <c r="L14" s="40"/>
      <c r="M14" s="40"/>
      <c r="N14" s="40"/>
      <c r="R14" s="38"/>
    </row>
    <row r="15" spans="1:18" ht="27.75" customHeight="1" x14ac:dyDescent="0.2">
      <c r="A15" s="176" t="s">
        <v>35</v>
      </c>
      <c r="B15" s="176"/>
      <c r="C15" s="176"/>
      <c r="D15" s="176"/>
      <c r="E15" s="176"/>
      <c r="F15" s="176"/>
      <c r="G15" s="176"/>
      <c r="H15" s="176"/>
      <c r="I15" s="176"/>
      <c r="J15" s="176"/>
      <c r="K15" s="176"/>
      <c r="L15" s="176"/>
      <c r="M15" s="176"/>
      <c r="N15" s="176"/>
      <c r="O15" s="176"/>
      <c r="P15" s="176"/>
    </row>
    <row r="17" spans="1:18" s="37" customFormat="1" ht="15" customHeight="1" x14ac:dyDescent="0.25">
      <c r="A17" s="37" t="s">
        <v>31</v>
      </c>
      <c r="B17" s="40"/>
      <c r="C17" s="40"/>
      <c r="D17" s="40"/>
      <c r="E17" s="40"/>
      <c r="F17" s="40"/>
      <c r="G17" s="40"/>
      <c r="H17" s="40"/>
      <c r="I17" s="40"/>
      <c r="J17" s="40"/>
      <c r="K17" s="40"/>
      <c r="L17" s="40"/>
      <c r="M17" s="40"/>
      <c r="N17" s="40"/>
      <c r="R17" s="38"/>
    </row>
    <row r="19" spans="1:18" s="46" customFormat="1" ht="26.25" x14ac:dyDescent="0.4">
      <c r="A19" s="45" t="s">
        <v>255</v>
      </c>
    </row>
    <row r="21" spans="1:18" ht="15" x14ac:dyDescent="0.25">
      <c r="A21" s="37" t="s">
        <v>23</v>
      </c>
    </row>
    <row r="22" spans="1:18" ht="13.5" thickBot="1" x14ac:dyDescent="0.25"/>
    <row r="23" spans="1:18" ht="30.2" customHeight="1" thickBot="1" x14ac:dyDescent="0.25">
      <c r="A23" s="47" t="s">
        <v>36</v>
      </c>
      <c r="B23" s="48" t="s">
        <v>32</v>
      </c>
      <c r="C23" s="177" t="s">
        <v>2</v>
      </c>
      <c r="D23" s="178"/>
    </row>
    <row r="24" spans="1:18" ht="30" x14ac:dyDescent="0.2">
      <c r="A24" s="126" t="s">
        <v>16</v>
      </c>
      <c r="B24" s="127" t="s">
        <v>33</v>
      </c>
      <c r="C24" s="179" t="s">
        <v>21</v>
      </c>
      <c r="D24" s="180"/>
    </row>
    <row r="25" spans="1:18" ht="30.2" customHeight="1" x14ac:dyDescent="0.2">
      <c r="A25" s="128" t="s">
        <v>17</v>
      </c>
      <c r="B25" s="129" t="s">
        <v>34</v>
      </c>
      <c r="C25" s="186" t="s">
        <v>30</v>
      </c>
      <c r="D25" s="187"/>
    </row>
    <row r="26" spans="1:18" ht="30.2" customHeight="1" x14ac:dyDescent="0.2">
      <c r="A26" s="128" t="s">
        <v>18</v>
      </c>
      <c r="B26" s="129" t="s">
        <v>263</v>
      </c>
      <c r="C26" s="186" t="s">
        <v>258</v>
      </c>
      <c r="D26" s="187"/>
    </row>
    <row r="27" spans="1:18" ht="60" x14ac:dyDescent="0.25">
      <c r="A27" s="128" t="s">
        <v>19</v>
      </c>
      <c r="B27" s="129" t="s">
        <v>264</v>
      </c>
      <c r="C27" s="186" t="s">
        <v>22</v>
      </c>
      <c r="D27" s="187"/>
      <c r="I27" s="40"/>
    </row>
    <row r="28" spans="1:18" ht="36" customHeight="1" thickBot="1" x14ac:dyDescent="0.25">
      <c r="A28" s="130" t="s">
        <v>20</v>
      </c>
      <c r="B28" s="131" t="s">
        <v>259</v>
      </c>
      <c r="C28" s="196" t="s">
        <v>260</v>
      </c>
      <c r="D28" s="197"/>
    </row>
    <row r="29" spans="1:18" x14ac:dyDescent="0.2">
      <c r="A29" s="49"/>
      <c r="B29" s="49"/>
      <c r="C29" s="49"/>
    </row>
    <row r="30" spans="1:18" x14ac:dyDescent="0.2">
      <c r="I30" s="50"/>
    </row>
    <row r="31" spans="1:18" ht="27.75" customHeight="1" x14ac:dyDescent="0.2">
      <c r="A31" s="176" t="s">
        <v>46</v>
      </c>
      <c r="B31" s="176"/>
      <c r="C31" s="176"/>
      <c r="D31" s="176"/>
      <c r="E31" s="176"/>
      <c r="F31" s="176"/>
      <c r="G31" s="176"/>
      <c r="H31" s="176"/>
      <c r="I31" s="176"/>
      <c r="J31" s="176"/>
      <c r="K31" s="176"/>
      <c r="L31" s="176"/>
      <c r="M31" s="176"/>
      <c r="N31" s="176"/>
      <c r="O31" s="176"/>
      <c r="P31" s="176"/>
    </row>
    <row r="33" spans="1:18" s="37" customFormat="1" ht="15" customHeight="1" x14ac:dyDescent="0.25">
      <c r="A33" s="51" t="s">
        <v>277</v>
      </c>
      <c r="B33" s="51"/>
      <c r="C33" s="51"/>
      <c r="D33" s="51"/>
      <c r="E33" s="51"/>
      <c r="F33" s="51"/>
      <c r="G33" s="51"/>
      <c r="H33" s="51"/>
      <c r="I33" s="51"/>
      <c r="J33" s="51"/>
      <c r="K33" s="51"/>
      <c r="L33" s="51"/>
      <c r="M33" s="51"/>
      <c r="N33" s="51"/>
      <c r="R33" s="38"/>
    </row>
    <row r="34" spans="1:18" s="37" customFormat="1" ht="15" customHeight="1" x14ac:dyDescent="0.25">
      <c r="B34" s="40"/>
      <c r="C34" s="40"/>
      <c r="D34" s="40"/>
      <c r="E34" s="40"/>
      <c r="F34" s="40"/>
      <c r="G34" s="40"/>
      <c r="H34" s="40"/>
      <c r="I34" s="40"/>
      <c r="J34" s="40"/>
      <c r="K34" s="40"/>
      <c r="L34" s="40"/>
      <c r="M34" s="40"/>
      <c r="N34" s="40"/>
      <c r="R34" s="38"/>
    </row>
    <row r="35" spans="1:18" s="37" customFormat="1" ht="15" customHeight="1" x14ac:dyDescent="0.25">
      <c r="A35" s="37" t="s">
        <v>276</v>
      </c>
      <c r="B35" s="40"/>
      <c r="C35" s="40"/>
      <c r="D35" s="40"/>
      <c r="E35" s="40"/>
      <c r="F35" s="40"/>
      <c r="G35" s="40"/>
      <c r="H35" s="40"/>
      <c r="I35" s="40"/>
      <c r="J35" s="40"/>
      <c r="K35" s="40"/>
      <c r="L35" s="40"/>
      <c r="M35" s="40"/>
      <c r="N35" s="40"/>
      <c r="R35" s="38"/>
    </row>
    <row r="36" spans="1:18" s="37" customFormat="1" ht="15" customHeight="1" x14ac:dyDescent="0.25">
      <c r="B36" s="40"/>
      <c r="C36" s="40"/>
      <c r="D36" s="40"/>
      <c r="E36" s="40"/>
      <c r="F36" s="40"/>
      <c r="G36" s="40"/>
      <c r="H36" s="40"/>
      <c r="I36" s="40"/>
      <c r="J36" s="40"/>
      <c r="K36" s="40"/>
      <c r="L36" s="40"/>
      <c r="M36" s="40"/>
      <c r="N36" s="40"/>
      <c r="R36" s="38"/>
    </row>
    <row r="37" spans="1:18" s="37" customFormat="1" ht="15.75" thickBot="1" x14ac:dyDescent="0.3">
      <c r="B37" s="40"/>
      <c r="C37" s="40"/>
      <c r="D37" s="40"/>
      <c r="E37" s="40"/>
      <c r="F37" s="40"/>
      <c r="G37" s="40"/>
      <c r="H37" s="40"/>
      <c r="I37" s="40"/>
      <c r="J37" s="40"/>
      <c r="K37" s="40"/>
      <c r="L37" s="40"/>
      <c r="M37" s="40"/>
      <c r="N37" s="40"/>
      <c r="R37" s="38"/>
    </row>
    <row r="38" spans="1:18" s="37" customFormat="1" ht="20.25" customHeight="1" thickBot="1" x14ac:dyDescent="0.3">
      <c r="B38" s="183" t="s">
        <v>37</v>
      </c>
      <c r="C38" s="184"/>
      <c r="D38" s="184"/>
      <c r="E38" s="184"/>
      <c r="F38" s="184"/>
      <c r="G38" s="184"/>
      <c r="H38" s="184"/>
      <c r="I38" s="184"/>
      <c r="J38" s="184"/>
      <c r="K38" s="184"/>
      <c r="L38" s="184"/>
      <c r="M38" s="184"/>
      <c r="N38" s="185"/>
      <c r="R38" s="38"/>
    </row>
    <row r="39" spans="1:18" ht="24.95" customHeight="1" thickBot="1" x14ac:dyDescent="0.25">
      <c r="B39" s="52" t="s">
        <v>254</v>
      </c>
      <c r="C39" s="53" t="s">
        <v>4</v>
      </c>
      <c r="D39" s="54" t="s">
        <v>7</v>
      </c>
      <c r="E39" s="54" t="s">
        <v>8</v>
      </c>
      <c r="F39" s="54" t="s">
        <v>5</v>
      </c>
      <c r="G39" s="54" t="s">
        <v>6</v>
      </c>
      <c r="H39" s="54" t="s">
        <v>9</v>
      </c>
      <c r="I39" s="54" t="s">
        <v>10</v>
      </c>
      <c r="J39" s="54" t="s">
        <v>11</v>
      </c>
      <c r="K39" s="54" t="s">
        <v>12</v>
      </c>
      <c r="L39" s="54" t="s">
        <v>13</v>
      </c>
      <c r="M39" s="54" t="s">
        <v>14</v>
      </c>
      <c r="N39" s="55" t="s">
        <v>15</v>
      </c>
    </row>
    <row r="40" spans="1:18" s="125" customFormat="1" ht="24.95" customHeight="1" thickBot="1" x14ac:dyDescent="0.3">
      <c r="B40" s="163" t="s">
        <v>231</v>
      </c>
      <c r="C40" s="164">
        <f>VLOOKUP($B$40,'Data Climatologica Pueblos'!A3:O81,2,FALSE)</f>
        <v>0</v>
      </c>
      <c r="D40" s="165">
        <f>VLOOKUP($B$40,'Data Climatologica Pueblos'!A3:O81,3,FALSE)</f>
        <v>0</v>
      </c>
      <c r="E40" s="165">
        <f>VLOOKUP($B$40,'Data Climatologica Pueblos'!A3:O81,4,FALSE)</f>
        <v>0</v>
      </c>
      <c r="F40" s="165">
        <f>VLOOKUP($B$40,'Data Climatologica Pueblos'!A3:O81,5,FALSE)</f>
        <v>0</v>
      </c>
      <c r="G40" s="165">
        <f>VLOOKUP($B$40,'Data Climatologica Pueblos'!A3:O81,6,FALSE)</f>
        <v>0</v>
      </c>
      <c r="H40" s="165">
        <f>VLOOKUP($B$40,'Data Climatologica Pueblos'!A3:O81,7,FALSE)</f>
        <v>0</v>
      </c>
      <c r="I40" s="165">
        <f>VLOOKUP($B$40,'Data Climatologica Pueblos'!A3:O81,8,FALSE)</f>
        <v>0</v>
      </c>
      <c r="J40" s="165">
        <f>VLOOKUP($B$40,'Data Climatologica Pueblos'!A3:O81,9,FALSE)</f>
        <v>0</v>
      </c>
      <c r="K40" s="165">
        <f>VLOOKUP($B$40,'Data Climatologica Pueblos'!A3:O81,10,FALSE)</f>
        <v>0</v>
      </c>
      <c r="L40" s="165">
        <f>VLOOKUP($B$40,'Data Climatologica Pueblos'!A3:O81,11,FALSE)</f>
        <v>0</v>
      </c>
      <c r="M40" s="165">
        <f>VLOOKUP($B$40,'Data Climatologica Pueblos'!A3:O81,12,FALSE)</f>
        <v>0</v>
      </c>
      <c r="N40" s="166">
        <f>VLOOKUP($B$40,'Data Climatologica Pueblos'!A3:O81,13,FALSE)</f>
        <v>0</v>
      </c>
    </row>
    <row r="41" spans="1:18" s="37" customFormat="1" ht="15" customHeight="1" x14ac:dyDescent="0.25">
      <c r="B41" s="40"/>
      <c r="C41" s="40"/>
      <c r="D41" s="40"/>
      <c r="E41" s="40"/>
      <c r="F41" s="40"/>
      <c r="G41" s="40"/>
      <c r="H41" s="40"/>
      <c r="I41" s="40"/>
      <c r="J41" s="40"/>
      <c r="K41" s="40"/>
      <c r="L41" s="40"/>
      <c r="M41" s="40"/>
      <c r="N41" s="40"/>
      <c r="R41" s="38"/>
    </row>
    <row r="42" spans="1:18" s="37" customFormat="1" ht="15" customHeight="1" x14ac:dyDescent="0.25">
      <c r="A42" s="37" t="s">
        <v>265</v>
      </c>
      <c r="B42" s="40"/>
      <c r="C42" s="40"/>
      <c r="D42" s="40"/>
      <c r="E42" s="40"/>
      <c r="F42" s="40"/>
      <c r="G42" s="40"/>
      <c r="H42" s="40"/>
      <c r="I42" s="40"/>
      <c r="J42" s="40"/>
      <c r="K42" s="40"/>
      <c r="L42" s="40"/>
      <c r="M42" s="40"/>
      <c r="N42" s="40"/>
      <c r="R42" s="38"/>
    </row>
    <row r="43" spans="1:18" s="37" customFormat="1" ht="15" customHeight="1" x14ac:dyDescent="0.25">
      <c r="B43" s="40"/>
      <c r="C43" s="40"/>
      <c r="D43" s="40"/>
      <c r="E43" s="40"/>
      <c r="F43" s="40"/>
      <c r="G43" s="40"/>
      <c r="H43" s="40"/>
      <c r="I43" s="40"/>
      <c r="J43" s="40"/>
      <c r="K43" s="40"/>
      <c r="L43" s="40"/>
      <c r="M43" s="40"/>
      <c r="N43" s="40"/>
      <c r="R43" s="38"/>
    </row>
    <row r="44" spans="1:18" s="37" customFormat="1" ht="15" customHeight="1" x14ac:dyDescent="0.25">
      <c r="B44" s="56" t="s">
        <v>28</v>
      </c>
      <c r="C44" s="40"/>
      <c r="D44" s="40"/>
      <c r="E44" s="40"/>
      <c r="F44" s="40"/>
      <c r="G44" s="40"/>
      <c r="H44" s="40"/>
      <c r="I44" s="40"/>
      <c r="J44" s="40"/>
      <c r="K44" s="40"/>
      <c r="L44" s="40"/>
      <c r="M44" s="40"/>
      <c r="N44" s="40"/>
      <c r="R44" s="38"/>
    </row>
    <row r="45" spans="1:18" s="37" customFormat="1" ht="15" customHeight="1" x14ac:dyDescent="0.25">
      <c r="B45" s="56" t="s">
        <v>27</v>
      </c>
      <c r="C45" s="40"/>
      <c r="D45" s="40"/>
      <c r="E45" s="40"/>
      <c r="F45" s="40"/>
      <c r="G45" s="40"/>
      <c r="H45" s="40"/>
      <c r="I45" s="40"/>
      <c r="J45" s="40"/>
      <c r="K45" s="40"/>
      <c r="L45" s="40"/>
      <c r="M45" s="40"/>
      <c r="N45" s="40"/>
      <c r="R45" s="38"/>
    </row>
    <row r="47" spans="1:18" s="37" customFormat="1" ht="15" customHeight="1" x14ac:dyDescent="0.25">
      <c r="A47" s="37" t="s">
        <v>278</v>
      </c>
      <c r="B47" s="40"/>
      <c r="C47" s="40"/>
      <c r="D47" s="40"/>
      <c r="E47" s="40"/>
      <c r="F47" s="40"/>
      <c r="G47" s="40"/>
      <c r="H47" s="40"/>
      <c r="I47" s="40"/>
      <c r="J47" s="40"/>
      <c r="K47" s="40"/>
      <c r="L47" s="40"/>
      <c r="M47" s="40"/>
      <c r="N47" s="40"/>
      <c r="R47" s="38"/>
    </row>
    <row r="48" spans="1:18" s="37" customFormat="1" ht="15" customHeight="1" thickBot="1" x14ac:dyDescent="0.3">
      <c r="B48" s="40"/>
      <c r="C48" s="40"/>
      <c r="D48" s="40"/>
      <c r="E48" s="40"/>
      <c r="F48" s="40"/>
      <c r="G48" s="40"/>
      <c r="H48" s="40"/>
      <c r="I48" s="40"/>
      <c r="J48" s="40"/>
      <c r="K48" s="40"/>
      <c r="L48" s="40"/>
      <c r="M48" s="40"/>
      <c r="N48" s="40"/>
      <c r="R48" s="38"/>
    </row>
    <row r="49" spans="1:18" ht="24.95" customHeight="1" thickBot="1" x14ac:dyDescent="0.3">
      <c r="B49" s="57"/>
      <c r="C49" s="58" t="s">
        <v>38</v>
      </c>
      <c r="D49" s="55" t="s">
        <v>2</v>
      </c>
      <c r="F49" s="59"/>
      <c r="G49" s="59"/>
      <c r="H49" s="59"/>
      <c r="I49" s="59"/>
    </row>
    <row r="50" spans="1:18" ht="24.95" customHeight="1" thickBot="1" x14ac:dyDescent="0.25">
      <c r="B50" s="60" t="s">
        <v>266</v>
      </c>
      <c r="C50" s="167">
        <v>0</v>
      </c>
      <c r="D50" s="61" t="s">
        <v>25</v>
      </c>
      <c r="F50" s="207" t="s">
        <v>267</v>
      </c>
      <c r="G50" s="208"/>
      <c r="H50" s="62">
        <f>C50*C51</f>
        <v>0</v>
      </c>
      <c r="I50" s="63" t="s">
        <v>237</v>
      </c>
    </row>
    <row r="51" spans="1:18" s="37" customFormat="1" ht="24.95" customHeight="1" thickBot="1" x14ac:dyDescent="0.3">
      <c r="A51" s="64"/>
      <c r="B51" s="65" t="s">
        <v>268</v>
      </c>
      <c r="C51" s="168">
        <v>0</v>
      </c>
      <c r="D51" s="66" t="s">
        <v>25</v>
      </c>
      <c r="F51" s="67"/>
      <c r="G51" s="67"/>
      <c r="H51" s="67"/>
      <c r="I51" s="67"/>
      <c r="R51" s="38"/>
    </row>
    <row r="52" spans="1:18" s="37" customFormat="1" ht="15" customHeight="1" x14ac:dyDescent="0.25">
      <c r="B52" s="40"/>
      <c r="R52" s="38"/>
    </row>
    <row r="53" spans="1:18" s="37" customFormat="1" ht="15" customHeight="1" x14ac:dyDescent="0.25">
      <c r="A53" s="37" t="s">
        <v>281</v>
      </c>
      <c r="R53" s="38"/>
    </row>
    <row r="54" spans="1:18" s="37" customFormat="1" ht="15" hidden="1" customHeight="1" x14ac:dyDescent="0.25">
      <c r="A54" s="39" t="s">
        <v>234</v>
      </c>
      <c r="O54" s="68"/>
      <c r="R54" s="38"/>
    </row>
    <row r="55" spans="1:18" s="37" customFormat="1" ht="15" hidden="1" customHeight="1" x14ac:dyDescent="0.25">
      <c r="A55" s="39" t="s">
        <v>232</v>
      </c>
      <c r="L55" s="39"/>
      <c r="O55" s="68"/>
      <c r="R55" s="38"/>
    </row>
    <row r="56" spans="1:18" s="37" customFormat="1" ht="15" hidden="1" customHeight="1" x14ac:dyDescent="0.25">
      <c r="A56" s="39" t="s">
        <v>233</v>
      </c>
      <c r="L56" s="39"/>
      <c r="O56" s="68"/>
      <c r="R56" s="38"/>
    </row>
    <row r="57" spans="1:18" s="37" customFormat="1" ht="15" customHeight="1" thickBot="1" x14ac:dyDescent="0.3">
      <c r="G57" s="43"/>
      <c r="O57" s="68"/>
      <c r="R57" s="38"/>
    </row>
    <row r="58" spans="1:18" s="37" customFormat="1" ht="24.95" customHeight="1" thickBot="1" x14ac:dyDescent="0.3">
      <c r="B58" s="69" t="s">
        <v>262</v>
      </c>
      <c r="C58" s="198" t="s">
        <v>233</v>
      </c>
      <c r="D58" s="199"/>
      <c r="G58" s="43"/>
      <c r="O58" s="68"/>
      <c r="R58" s="38"/>
    </row>
    <row r="59" spans="1:18" s="37" customFormat="1" ht="15" customHeight="1" thickBot="1" x14ac:dyDescent="0.3">
      <c r="O59" s="68"/>
      <c r="R59" s="38"/>
    </row>
    <row r="60" spans="1:18" s="37" customFormat="1" ht="24.95" customHeight="1" thickBot="1" x14ac:dyDescent="0.3">
      <c r="B60" s="69" t="s">
        <v>39</v>
      </c>
      <c r="C60" s="194">
        <f>IF(C58=A54,0.8,IF(C58=A55,0.75,IF(C58=A56,0.95,0.8)))</f>
        <v>0.95</v>
      </c>
      <c r="D60" s="195"/>
      <c r="O60" s="68"/>
      <c r="R60" s="38"/>
    </row>
    <row r="61" spans="1:18" s="37" customFormat="1" ht="15" customHeight="1" x14ac:dyDescent="0.25">
      <c r="C61" s="70"/>
      <c r="D61" s="70"/>
      <c r="E61" s="70"/>
      <c r="F61" s="70"/>
      <c r="G61" s="70"/>
      <c r="H61" s="70"/>
      <c r="I61" s="70"/>
      <c r="J61" s="70"/>
      <c r="K61" s="70"/>
      <c r="L61" s="70"/>
      <c r="M61" s="70"/>
      <c r="N61" s="70"/>
      <c r="R61" s="38"/>
    </row>
    <row r="62" spans="1:18" s="37" customFormat="1" ht="15" customHeight="1" x14ac:dyDescent="0.25">
      <c r="A62" s="37" t="s">
        <v>284</v>
      </c>
      <c r="R62" s="38"/>
    </row>
    <row r="63" spans="1:18" s="37" customFormat="1" ht="15" customHeight="1" x14ac:dyDescent="0.25">
      <c r="R63" s="38"/>
    </row>
    <row r="64" spans="1:18" s="37" customFormat="1" ht="15" customHeight="1" x14ac:dyDescent="0.25">
      <c r="B64" s="37" t="s">
        <v>282</v>
      </c>
      <c r="R64" s="38"/>
    </row>
    <row r="65" spans="1:19" s="37" customFormat="1" ht="15" customHeight="1" x14ac:dyDescent="0.25">
      <c r="B65" s="37" t="s">
        <v>261</v>
      </c>
      <c r="R65" s="38"/>
    </row>
    <row r="66" spans="1:19" s="37" customFormat="1" ht="15" customHeight="1" thickBot="1" x14ac:dyDescent="0.3">
      <c r="R66" s="38"/>
    </row>
    <row r="67" spans="1:19" s="37" customFormat="1" ht="24.95" customHeight="1" x14ac:dyDescent="0.25">
      <c r="B67" s="205" t="s">
        <v>256</v>
      </c>
      <c r="C67" s="169">
        <v>0</v>
      </c>
      <c r="D67" s="71" t="s">
        <v>257</v>
      </c>
      <c r="I67" s="70"/>
      <c r="J67" s="70"/>
      <c r="K67" s="70"/>
      <c r="L67" s="70"/>
      <c r="M67" s="70"/>
      <c r="N67" s="70"/>
      <c r="R67" s="38"/>
    </row>
    <row r="68" spans="1:19" s="37" customFormat="1" ht="24.95" customHeight="1" thickBot="1" x14ac:dyDescent="0.3">
      <c r="B68" s="206"/>
      <c r="C68" s="72">
        <f>C67*3.28^3*7.48</f>
        <v>0</v>
      </c>
      <c r="D68" s="73" t="s">
        <v>0</v>
      </c>
      <c r="E68" s="74"/>
      <c r="H68" s="70"/>
      <c r="I68" s="70"/>
      <c r="J68" s="70"/>
      <c r="K68" s="70"/>
      <c r="L68" s="70"/>
      <c r="M68" s="70"/>
      <c r="N68" s="70"/>
      <c r="R68" s="38"/>
    </row>
    <row r="69" spans="1:19" s="37" customFormat="1" ht="15" customHeight="1" x14ac:dyDescent="0.25">
      <c r="B69" s="75"/>
      <c r="C69" s="70"/>
      <c r="D69" s="70"/>
      <c r="E69" s="70"/>
      <c r="F69" s="70"/>
      <c r="G69" s="70"/>
      <c r="H69" s="70"/>
      <c r="I69" s="70"/>
      <c r="J69" s="70"/>
      <c r="K69" s="70"/>
      <c r="L69" s="70"/>
      <c r="M69" s="70"/>
      <c r="N69" s="70"/>
      <c r="R69" s="38"/>
    </row>
    <row r="70" spans="1:19" s="37" customFormat="1" ht="15" customHeight="1" x14ac:dyDescent="0.25">
      <c r="B70" s="37" t="s">
        <v>285</v>
      </c>
      <c r="R70" s="38"/>
    </row>
    <row r="71" spans="1:19" s="37" customFormat="1" ht="15" customHeight="1" thickBot="1" x14ac:dyDescent="0.3">
      <c r="B71" s="75"/>
      <c r="C71" s="70"/>
      <c r="D71" s="70"/>
      <c r="E71" s="70"/>
      <c r="F71" s="70"/>
      <c r="G71" s="70"/>
      <c r="H71" s="70"/>
      <c r="I71" s="70"/>
      <c r="J71" s="70"/>
      <c r="K71" s="70"/>
      <c r="L71" s="70"/>
      <c r="M71" s="70"/>
      <c r="N71" s="70"/>
      <c r="R71" s="38"/>
    </row>
    <row r="72" spans="1:19" s="37" customFormat="1" ht="24.95" customHeight="1" thickBot="1" x14ac:dyDescent="0.3">
      <c r="B72" s="76" t="s">
        <v>283</v>
      </c>
      <c r="C72" s="170">
        <v>0</v>
      </c>
      <c r="D72" s="77" t="s">
        <v>0</v>
      </c>
      <c r="O72" s="68"/>
      <c r="R72" s="38"/>
    </row>
    <row r="73" spans="1:19" s="37" customFormat="1" ht="15" customHeight="1" x14ac:dyDescent="0.25">
      <c r="K73" s="78"/>
      <c r="L73" s="78"/>
      <c r="M73" s="78"/>
      <c r="N73" s="78"/>
      <c r="O73" s="78"/>
      <c r="R73" s="38"/>
      <c r="S73" s="38"/>
    </row>
    <row r="74" spans="1:19" s="37" customFormat="1" ht="15" customHeight="1" x14ac:dyDescent="0.25">
      <c r="A74" s="37" t="s">
        <v>279</v>
      </c>
      <c r="R74" s="38"/>
    </row>
    <row r="75" spans="1:19" s="37" customFormat="1" ht="15" customHeight="1" thickBot="1" x14ac:dyDescent="0.3">
      <c r="R75" s="38"/>
    </row>
    <row r="76" spans="1:19" s="37" customFormat="1" ht="24.95" customHeight="1" thickBot="1" x14ac:dyDescent="0.3">
      <c r="B76" s="79" t="s">
        <v>47</v>
      </c>
      <c r="C76" s="171">
        <v>0</v>
      </c>
      <c r="D76" s="80" t="s">
        <v>0</v>
      </c>
      <c r="F76" s="81"/>
      <c r="G76" s="81"/>
      <c r="H76" s="81"/>
      <c r="I76" s="81"/>
      <c r="R76" s="38"/>
    </row>
    <row r="77" spans="1:19" s="37" customFormat="1" ht="15" customHeight="1" x14ac:dyDescent="0.25">
      <c r="R77" s="38"/>
    </row>
    <row r="78" spans="1:19" s="37" customFormat="1" ht="15" customHeight="1" x14ac:dyDescent="0.25">
      <c r="A78" s="37" t="s">
        <v>280</v>
      </c>
      <c r="R78" s="38"/>
    </row>
    <row r="79" spans="1:19" s="37" customFormat="1" ht="15" customHeight="1" thickBot="1" x14ac:dyDescent="0.3">
      <c r="R79" s="38"/>
    </row>
    <row r="80" spans="1:19" s="37" customFormat="1" ht="24.95" customHeight="1" thickBot="1" x14ac:dyDescent="0.3">
      <c r="B80" s="79" t="s">
        <v>271</v>
      </c>
      <c r="C80" s="172">
        <v>0</v>
      </c>
      <c r="D80" s="80" t="s">
        <v>272</v>
      </c>
      <c r="F80" s="81"/>
      <c r="G80" s="81"/>
      <c r="H80" s="81"/>
      <c r="I80" s="81"/>
      <c r="R80" s="38"/>
    </row>
    <row r="81" spans="1:20" s="37" customFormat="1" ht="15" customHeight="1" x14ac:dyDescent="0.25">
      <c r="R81" s="38"/>
    </row>
    <row r="82" spans="1:20" s="37" customFormat="1" ht="15" customHeight="1" x14ac:dyDescent="0.25">
      <c r="A82" s="37" t="s">
        <v>40</v>
      </c>
      <c r="R82" s="38"/>
    </row>
    <row r="83" spans="1:20" s="37" customFormat="1" ht="14.25" customHeight="1" thickBot="1" x14ac:dyDescent="0.3">
      <c r="E83" s="81"/>
      <c r="F83" s="81"/>
      <c r="G83" s="81"/>
      <c r="H83" s="81"/>
      <c r="J83" s="82"/>
      <c r="K83" s="82"/>
      <c r="L83" s="82"/>
      <c r="M83" s="82"/>
      <c r="N83" s="82"/>
      <c r="O83" s="82"/>
      <c r="P83" s="82"/>
      <c r="Q83" s="82"/>
      <c r="R83" s="83"/>
      <c r="S83" s="84"/>
      <c r="T83" s="85"/>
    </row>
    <row r="84" spans="1:20" s="37" customFormat="1" ht="24.95" customHeight="1" thickBot="1" x14ac:dyDescent="0.3">
      <c r="A84" s="86"/>
      <c r="B84" s="87" t="s">
        <v>26</v>
      </c>
      <c r="C84" s="173">
        <v>0</v>
      </c>
      <c r="D84" s="88" t="s">
        <v>0</v>
      </c>
      <c r="E84" s="43"/>
      <c r="F84" s="43"/>
      <c r="G84" s="89"/>
      <c r="H84" s="89"/>
      <c r="I84" s="89"/>
      <c r="J84" s="89"/>
      <c r="K84" s="89"/>
      <c r="L84" s="89"/>
      <c r="M84" s="89"/>
      <c r="N84" s="89"/>
      <c r="O84" s="89"/>
      <c r="P84" s="89"/>
      <c r="Q84" s="89"/>
      <c r="R84" s="83"/>
      <c r="S84" s="84"/>
      <c r="T84" s="85"/>
    </row>
    <row r="85" spans="1:20" s="37" customFormat="1" ht="50.25" customHeight="1" thickBot="1" x14ac:dyDescent="0.3">
      <c r="A85" s="86"/>
      <c r="B85" s="134" t="str">
        <f>IF(C84&lt;C76/30*C80,CONCATENATE("Se recomienda que el tanque tenga una capacidad mínima de ",FIXED(C80,0)," dias"),"Ver Recomendaciones")</f>
        <v>Ver Recomendaciones</v>
      </c>
      <c r="C85" s="90">
        <f>IF(B85=B86,C76/30*C80,)</f>
        <v>0</v>
      </c>
      <c r="D85" s="91" t="s">
        <v>0</v>
      </c>
      <c r="E85" s="43"/>
      <c r="F85" s="43"/>
      <c r="G85" s="89"/>
      <c r="H85" s="89"/>
      <c r="I85" s="89"/>
      <c r="J85" s="89"/>
      <c r="K85" s="89"/>
      <c r="L85" s="89"/>
      <c r="M85" s="89"/>
      <c r="N85" s="89"/>
      <c r="O85" s="89"/>
      <c r="P85" s="89"/>
      <c r="Q85" s="89"/>
      <c r="R85" s="83"/>
      <c r="S85" s="84"/>
      <c r="T85" s="85"/>
    </row>
    <row r="86" spans="1:20" s="37" customFormat="1" ht="15" hidden="1" x14ac:dyDescent="0.25">
      <c r="A86" s="86"/>
      <c r="B86" s="92" t="str">
        <f>CONCATENATE("Se recomienda que el tanque tenga una capacidad mínima de ",FIXED(C80,0)," dias")</f>
        <v>Se recomienda que el tanque tenga una capacidad mínima de 0 dias</v>
      </c>
      <c r="C86" s="92"/>
      <c r="D86" s="92"/>
      <c r="E86" s="43"/>
      <c r="F86" s="43"/>
      <c r="G86" s="89"/>
      <c r="H86" s="89"/>
      <c r="I86" s="89"/>
      <c r="J86" s="89"/>
      <c r="K86" s="89"/>
      <c r="L86" s="89"/>
      <c r="M86" s="89"/>
      <c r="N86" s="89"/>
      <c r="O86" s="89"/>
      <c r="P86" s="89"/>
      <c r="Q86" s="89"/>
      <c r="R86" s="83"/>
      <c r="S86" s="84"/>
      <c r="T86" s="85"/>
    </row>
    <row r="87" spans="1:20" s="37" customFormat="1" ht="19.7" customHeight="1" x14ac:dyDescent="0.25">
      <c r="A87" s="86"/>
      <c r="B87" s="93"/>
      <c r="C87" s="94"/>
      <c r="D87" s="94"/>
      <c r="E87" s="43"/>
      <c r="F87" s="43"/>
      <c r="G87" s="89"/>
      <c r="H87" s="89"/>
      <c r="I87" s="89"/>
      <c r="J87" s="89"/>
      <c r="K87" s="89"/>
      <c r="L87" s="89"/>
      <c r="M87" s="89"/>
      <c r="N87" s="89"/>
      <c r="O87" s="89"/>
      <c r="P87" s="89"/>
      <c r="Q87" s="89"/>
      <c r="R87" s="83"/>
      <c r="S87" s="84"/>
      <c r="T87" s="85"/>
    </row>
    <row r="88" spans="1:20" ht="27.75" customHeight="1" x14ac:dyDescent="0.2">
      <c r="A88" s="176" t="s">
        <v>24</v>
      </c>
      <c r="B88" s="176"/>
      <c r="C88" s="176"/>
      <c r="D88" s="176"/>
      <c r="E88" s="176"/>
      <c r="F88" s="176"/>
      <c r="G88" s="176"/>
      <c r="H88" s="176"/>
      <c r="I88" s="176"/>
      <c r="J88" s="176"/>
      <c r="K88" s="176"/>
      <c r="L88" s="176"/>
      <c r="M88" s="176"/>
      <c r="N88" s="176"/>
      <c r="O88" s="176"/>
      <c r="P88" s="176"/>
    </row>
    <row r="89" spans="1:20" s="37" customFormat="1" ht="15" customHeight="1" thickBot="1" x14ac:dyDescent="0.3">
      <c r="A89" s="86"/>
      <c r="B89" s="93"/>
      <c r="C89" s="94"/>
      <c r="D89" s="94"/>
      <c r="E89" s="43"/>
      <c r="F89" s="43"/>
      <c r="G89" s="89"/>
      <c r="H89" s="89"/>
      <c r="I89" s="89"/>
      <c r="J89" s="89"/>
      <c r="K89" s="89"/>
      <c r="L89" s="89"/>
      <c r="M89" s="89"/>
      <c r="N89" s="89"/>
      <c r="O89" s="89"/>
      <c r="P89" s="89"/>
      <c r="Q89" s="89"/>
      <c r="R89" s="83"/>
      <c r="S89" s="84"/>
      <c r="T89" s="85"/>
    </row>
    <row r="90" spans="1:20" s="37" customFormat="1" ht="15" customHeight="1" thickBot="1" x14ac:dyDescent="0.3">
      <c r="A90" s="86"/>
      <c r="B90" s="95"/>
      <c r="C90" s="96" t="s">
        <v>4</v>
      </c>
      <c r="D90" s="97" t="s">
        <v>7</v>
      </c>
      <c r="E90" s="97" t="s">
        <v>8</v>
      </c>
      <c r="F90" s="97" t="s">
        <v>5</v>
      </c>
      <c r="G90" s="97" t="s">
        <v>6</v>
      </c>
      <c r="H90" s="97" t="s">
        <v>9</v>
      </c>
      <c r="I90" s="97" t="s">
        <v>10</v>
      </c>
      <c r="J90" s="97" t="s">
        <v>11</v>
      </c>
      <c r="K90" s="97" t="s">
        <v>12</v>
      </c>
      <c r="L90" s="97" t="s">
        <v>13</v>
      </c>
      <c r="M90" s="97" t="s">
        <v>14</v>
      </c>
      <c r="N90" s="98" t="s">
        <v>15</v>
      </c>
      <c r="O90" s="99" t="s">
        <v>41</v>
      </c>
      <c r="P90" s="100" t="s">
        <v>3</v>
      </c>
      <c r="Q90" s="89"/>
      <c r="R90" s="83"/>
      <c r="S90" s="84"/>
      <c r="T90" s="85"/>
    </row>
    <row r="91" spans="1:20" s="37" customFormat="1" ht="15" customHeight="1" x14ac:dyDescent="0.25">
      <c r="A91" s="86"/>
      <c r="B91" s="101" t="s">
        <v>37</v>
      </c>
      <c r="C91" s="102">
        <f t="shared" ref="C91:N91" si="0">C40</f>
        <v>0</v>
      </c>
      <c r="D91" s="103">
        <f t="shared" si="0"/>
        <v>0</v>
      </c>
      <c r="E91" s="103">
        <f t="shared" si="0"/>
        <v>0</v>
      </c>
      <c r="F91" s="103">
        <f t="shared" si="0"/>
        <v>0</v>
      </c>
      <c r="G91" s="103">
        <f t="shared" si="0"/>
        <v>0</v>
      </c>
      <c r="H91" s="103">
        <f t="shared" si="0"/>
        <v>0</v>
      </c>
      <c r="I91" s="103">
        <f t="shared" si="0"/>
        <v>0</v>
      </c>
      <c r="J91" s="103">
        <f t="shared" si="0"/>
        <v>0</v>
      </c>
      <c r="K91" s="103">
        <f t="shared" si="0"/>
        <v>0</v>
      </c>
      <c r="L91" s="103">
        <f t="shared" si="0"/>
        <v>0</v>
      </c>
      <c r="M91" s="103">
        <f t="shared" si="0"/>
        <v>0</v>
      </c>
      <c r="N91" s="104">
        <f t="shared" si="0"/>
        <v>0</v>
      </c>
      <c r="O91" s="105">
        <f>AVERAGE(C91:N91)</f>
        <v>0</v>
      </c>
      <c r="P91" s="106">
        <f>SUM(C91:N91)</f>
        <v>0</v>
      </c>
      <c r="Q91" s="89"/>
      <c r="R91" s="83"/>
      <c r="S91" s="84"/>
      <c r="T91" s="85"/>
    </row>
    <row r="92" spans="1:20" s="37" customFormat="1" ht="15" customHeight="1" x14ac:dyDescent="0.25">
      <c r="A92" s="86"/>
      <c r="B92" s="107" t="s">
        <v>235</v>
      </c>
      <c r="C92" s="108">
        <f t="shared" ref="C92:N92" si="1">(((C91/12)*$H$50)*7.48052)*$C$60</f>
        <v>0</v>
      </c>
      <c r="D92" s="108">
        <f t="shared" si="1"/>
        <v>0</v>
      </c>
      <c r="E92" s="108">
        <f t="shared" si="1"/>
        <v>0</v>
      </c>
      <c r="F92" s="108">
        <f t="shared" si="1"/>
        <v>0</v>
      </c>
      <c r="G92" s="108">
        <f t="shared" si="1"/>
        <v>0</v>
      </c>
      <c r="H92" s="108">
        <f t="shared" si="1"/>
        <v>0</v>
      </c>
      <c r="I92" s="108">
        <f t="shared" si="1"/>
        <v>0</v>
      </c>
      <c r="J92" s="108">
        <f t="shared" si="1"/>
        <v>0</v>
      </c>
      <c r="K92" s="108">
        <f t="shared" si="1"/>
        <v>0</v>
      </c>
      <c r="L92" s="108">
        <f t="shared" si="1"/>
        <v>0</v>
      </c>
      <c r="M92" s="108">
        <f t="shared" si="1"/>
        <v>0</v>
      </c>
      <c r="N92" s="108">
        <f t="shared" si="1"/>
        <v>0</v>
      </c>
      <c r="O92" s="109">
        <f>AVERAGE(C92:N92)</f>
        <v>0</v>
      </c>
      <c r="P92" s="110">
        <f>SUM(C92:N92)</f>
        <v>0</v>
      </c>
      <c r="Q92" s="89"/>
      <c r="R92" s="83"/>
      <c r="S92" s="84"/>
      <c r="T92" s="85"/>
    </row>
    <row r="93" spans="1:20" s="37" customFormat="1" ht="15" customHeight="1" x14ac:dyDescent="0.25">
      <c r="A93" s="86"/>
      <c r="B93" s="107" t="s">
        <v>243</v>
      </c>
      <c r="C93" s="111">
        <f t="shared" ref="C93:N93" si="2">$C$76</f>
        <v>0</v>
      </c>
      <c r="D93" s="112">
        <f t="shared" si="2"/>
        <v>0</v>
      </c>
      <c r="E93" s="112">
        <f t="shared" si="2"/>
        <v>0</v>
      </c>
      <c r="F93" s="112">
        <f t="shared" si="2"/>
        <v>0</v>
      </c>
      <c r="G93" s="112">
        <f t="shared" si="2"/>
        <v>0</v>
      </c>
      <c r="H93" s="112">
        <f t="shared" si="2"/>
        <v>0</v>
      </c>
      <c r="I93" s="112">
        <f t="shared" si="2"/>
        <v>0</v>
      </c>
      <c r="J93" s="112">
        <f t="shared" si="2"/>
        <v>0</v>
      </c>
      <c r="K93" s="112">
        <f t="shared" si="2"/>
        <v>0</v>
      </c>
      <c r="L93" s="112">
        <f t="shared" si="2"/>
        <v>0</v>
      </c>
      <c r="M93" s="112">
        <f t="shared" si="2"/>
        <v>0</v>
      </c>
      <c r="N93" s="113">
        <f t="shared" si="2"/>
        <v>0</v>
      </c>
      <c r="O93" s="109">
        <f>AVERAGE(C93:N93)</f>
        <v>0</v>
      </c>
      <c r="P93" s="110">
        <f>SUM(C93:N93)</f>
        <v>0</v>
      </c>
      <c r="Q93" s="89"/>
      <c r="R93" s="83"/>
      <c r="S93" s="84"/>
      <c r="T93" s="85"/>
    </row>
    <row r="94" spans="1:20" s="37" customFormat="1" ht="29.25" customHeight="1" x14ac:dyDescent="0.25">
      <c r="A94" s="86"/>
      <c r="B94" s="114" t="s">
        <v>275</v>
      </c>
      <c r="C94" s="115">
        <f>C84</f>
        <v>0</v>
      </c>
      <c r="D94" s="116">
        <f t="shared" ref="D94:N94" si="3">IF((((C94-D93)+D92)&gt;$C$84),$C$84,IF((((C94-D93)+D92)&lt;-1),-1,((C94-D93)+D92)))</f>
        <v>0</v>
      </c>
      <c r="E94" s="116">
        <f t="shared" si="3"/>
        <v>0</v>
      </c>
      <c r="F94" s="116">
        <f t="shared" si="3"/>
        <v>0</v>
      </c>
      <c r="G94" s="116">
        <f t="shared" si="3"/>
        <v>0</v>
      </c>
      <c r="H94" s="116">
        <f t="shared" si="3"/>
        <v>0</v>
      </c>
      <c r="I94" s="116">
        <f t="shared" si="3"/>
        <v>0</v>
      </c>
      <c r="J94" s="116">
        <f t="shared" si="3"/>
        <v>0</v>
      </c>
      <c r="K94" s="116">
        <f t="shared" si="3"/>
        <v>0</v>
      </c>
      <c r="L94" s="116">
        <f t="shared" si="3"/>
        <v>0</v>
      </c>
      <c r="M94" s="116">
        <f t="shared" si="3"/>
        <v>0</v>
      </c>
      <c r="N94" s="117">
        <f t="shared" si="3"/>
        <v>0</v>
      </c>
      <c r="O94" s="109">
        <f>AVERAGE(C94:N94)</f>
        <v>0</v>
      </c>
      <c r="P94" s="110">
        <f t="shared" ref="P94:P95" si="4">SUM(C94:N94)</f>
        <v>0</v>
      </c>
      <c r="Q94" s="89"/>
      <c r="R94" s="83"/>
      <c r="S94" s="84"/>
      <c r="T94" s="85"/>
    </row>
    <row r="95" spans="1:20" s="37" customFormat="1" ht="29.25" customHeight="1" thickBot="1" x14ac:dyDescent="0.3">
      <c r="A95" s="86"/>
      <c r="B95" s="118" t="s">
        <v>274</v>
      </c>
      <c r="C95" s="119">
        <f>IF((((N94-C93)+C92)&gt;$C$84),$C$84,IF((((N94-C93)+C92)&lt;-1),-1,((N94-C93)+C92)))</f>
        <v>0</v>
      </c>
      <c r="D95" s="120">
        <f t="shared" ref="D95:N95" si="5">IF((((C95-D93)+D92)&gt;$C$84),$C$84,IF((((C95-D93)+D92)&lt;-1),-1,((C95-D93)+D92)))</f>
        <v>0</v>
      </c>
      <c r="E95" s="120">
        <f t="shared" si="5"/>
        <v>0</v>
      </c>
      <c r="F95" s="120">
        <f t="shared" si="5"/>
        <v>0</v>
      </c>
      <c r="G95" s="120">
        <f t="shared" si="5"/>
        <v>0</v>
      </c>
      <c r="H95" s="120">
        <f t="shared" si="5"/>
        <v>0</v>
      </c>
      <c r="I95" s="120">
        <f t="shared" si="5"/>
        <v>0</v>
      </c>
      <c r="J95" s="120">
        <f t="shared" si="5"/>
        <v>0</v>
      </c>
      <c r="K95" s="120">
        <f t="shared" si="5"/>
        <v>0</v>
      </c>
      <c r="L95" s="120">
        <f t="shared" si="5"/>
        <v>0</v>
      </c>
      <c r="M95" s="120">
        <f t="shared" si="5"/>
        <v>0</v>
      </c>
      <c r="N95" s="121">
        <f t="shared" si="5"/>
        <v>0</v>
      </c>
      <c r="O95" s="122">
        <f>AVERAGE(C95:N95)</f>
        <v>0</v>
      </c>
      <c r="P95" s="110">
        <f t="shared" si="4"/>
        <v>0</v>
      </c>
      <c r="Q95" s="89"/>
      <c r="R95" s="83"/>
      <c r="S95" s="84"/>
      <c r="T95" s="85"/>
    </row>
    <row r="96" spans="1:20" s="37" customFormat="1" ht="15" customHeight="1" thickBot="1" x14ac:dyDescent="0.3">
      <c r="A96" s="86"/>
      <c r="B96" s="93"/>
      <c r="C96" s="94"/>
      <c r="D96" s="94"/>
      <c r="E96" s="43"/>
      <c r="F96" s="43"/>
      <c r="G96" s="89"/>
      <c r="H96" s="89"/>
      <c r="I96" s="89"/>
      <c r="J96" s="89"/>
      <c r="K96" s="89"/>
      <c r="L96" s="89"/>
      <c r="M96" s="89"/>
      <c r="N96" s="89"/>
      <c r="O96" s="89"/>
      <c r="P96" s="89"/>
      <c r="Q96" s="89"/>
      <c r="R96" s="83"/>
      <c r="S96" s="84"/>
      <c r="T96" s="85"/>
    </row>
    <row r="97" spans="1:20" s="37" customFormat="1" ht="30.2" customHeight="1" thickBot="1" x14ac:dyDescent="0.3">
      <c r="A97" s="86"/>
      <c r="B97" s="123" t="s">
        <v>1</v>
      </c>
      <c r="C97" s="203" t="str">
        <f>IF((N95&lt;N94),"Baje el consumo, aumente capacidad de recogido o mejore las practicas de conservacion de agua",IF((MIN(C94:N95)=-1),"Al menos un mes sin suficiente agua","Fuente sustentable"))</f>
        <v>Fuente sustentable</v>
      </c>
      <c r="D97" s="203"/>
      <c r="E97" s="203"/>
      <c r="F97" s="203"/>
      <c r="G97" s="203"/>
      <c r="H97" s="203"/>
      <c r="I97" s="203"/>
      <c r="J97" s="203"/>
      <c r="K97" s="203"/>
      <c r="L97" s="203"/>
      <c r="M97" s="203"/>
      <c r="N97" s="203"/>
      <c r="O97" s="203"/>
      <c r="P97" s="204"/>
      <c r="Q97" s="89"/>
      <c r="R97" s="83"/>
      <c r="S97" s="84"/>
      <c r="T97" s="85"/>
    </row>
    <row r="98" spans="1:20" s="37" customFormat="1" ht="15" customHeight="1" x14ac:dyDescent="0.25">
      <c r="A98" s="86"/>
      <c r="B98" s="93"/>
      <c r="C98" s="94"/>
      <c r="D98" s="94"/>
      <c r="E98" s="43"/>
      <c r="F98" s="43"/>
      <c r="G98" s="89"/>
      <c r="H98" s="89"/>
      <c r="I98" s="89"/>
      <c r="J98" s="89"/>
      <c r="K98" s="89"/>
      <c r="L98" s="89"/>
      <c r="M98" s="89"/>
      <c r="N98" s="89"/>
      <c r="O98" s="89"/>
      <c r="P98" s="89"/>
      <c r="Q98" s="89"/>
      <c r="R98" s="83"/>
      <c r="S98" s="84"/>
      <c r="T98" s="85"/>
    </row>
    <row r="99" spans="1:20" s="37" customFormat="1" ht="15" customHeight="1" x14ac:dyDescent="0.25">
      <c r="A99" s="86"/>
      <c r="B99" s="93"/>
      <c r="C99" s="94"/>
      <c r="D99" s="94"/>
      <c r="E99" s="43"/>
      <c r="F99" s="43"/>
      <c r="G99" s="89"/>
      <c r="H99" s="89"/>
      <c r="I99" s="89"/>
      <c r="J99" s="89"/>
      <c r="K99" s="89"/>
      <c r="L99" s="89"/>
      <c r="M99" s="89"/>
      <c r="N99" s="89"/>
      <c r="O99" s="89"/>
      <c r="P99" s="89"/>
      <c r="Q99" s="89"/>
      <c r="R99" s="83"/>
      <c r="S99" s="84"/>
      <c r="T99" s="85"/>
    </row>
    <row r="100" spans="1:20" s="37" customFormat="1" ht="15" customHeight="1" x14ac:dyDescent="0.25">
      <c r="A100" s="86"/>
      <c r="B100" s="93"/>
      <c r="C100" s="94"/>
      <c r="D100" s="94"/>
      <c r="E100" s="43"/>
      <c r="F100" s="43"/>
      <c r="G100" s="89"/>
      <c r="H100" s="89"/>
      <c r="I100" s="89"/>
      <c r="J100" s="89"/>
      <c r="K100" s="89"/>
      <c r="L100" s="89"/>
      <c r="M100" s="89"/>
      <c r="N100" s="89"/>
      <c r="O100" s="89"/>
      <c r="P100" s="89"/>
      <c r="Q100" s="89"/>
      <c r="R100" s="83"/>
      <c r="S100" s="84"/>
      <c r="T100" s="85"/>
    </row>
    <row r="101" spans="1:20" ht="27.75" customHeight="1" x14ac:dyDescent="0.2">
      <c r="A101" s="176" t="s">
        <v>44</v>
      </c>
      <c r="B101" s="176"/>
      <c r="C101" s="176"/>
      <c r="D101" s="176"/>
      <c r="E101" s="176"/>
      <c r="F101" s="176"/>
      <c r="G101" s="176"/>
      <c r="H101" s="176"/>
      <c r="I101" s="176"/>
      <c r="J101" s="176"/>
      <c r="K101" s="176"/>
      <c r="L101" s="176"/>
      <c r="M101" s="176"/>
      <c r="N101" s="176"/>
      <c r="O101" s="176"/>
      <c r="P101" s="176"/>
    </row>
    <row r="102" spans="1:20" s="37" customFormat="1" ht="15" customHeight="1" x14ac:dyDescent="0.25">
      <c r="A102" s="86"/>
      <c r="B102" s="93"/>
      <c r="C102" s="94"/>
      <c r="D102" s="94"/>
      <c r="E102" s="43"/>
      <c r="F102" s="43"/>
      <c r="G102" s="89"/>
      <c r="H102" s="89"/>
      <c r="I102" s="89"/>
      <c r="J102" s="89"/>
      <c r="K102" s="89"/>
      <c r="L102" s="89"/>
      <c r="M102" s="89"/>
      <c r="N102" s="89"/>
      <c r="O102" s="89"/>
      <c r="P102" s="89"/>
      <c r="Q102" s="89"/>
      <c r="R102" s="83"/>
      <c r="S102" s="84"/>
      <c r="T102" s="85"/>
    </row>
    <row r="103" spans="1:20" s="37" customFormat="1" ht="15" customHeight="1" x14ac:dyDescent="0.25">
      <c r="A103" s="209" t="s">
        <v>42</v>
      </c>
      <c r="B103" s="209"/>
      <c r="C103" s="209"/>
      <c r="D103" s="209"/>
      <c r="E103" s="209"/>
      <c r="F103" s="209"/>
      <c r="G103" s="209"/>
      <c r="H103" s="209"/>
      <c r="I103" s="209"/>
      <c r="J103" s="209"/>
      <c r="K103" s="209"/>
      <c r="L103" s="209"/>
      <c r="M103" s="209"/>
      <c r="N103" s="209"/>
      <c r="O103" s="209"/>
      <c r="P103" s="209"/>
      <c r="Q103" s="89"/>
      <c r="R103" s="83"/>
      <c r="S103" s="84"/>
      <c r="T103" s="85"/>
    </row>
    <row r="104" spans="1:20" s="37" customFormat="1" ht="15" customHeight="1" x14ac:dyDescent="0.25">
      <c r="Q104" s="89"/>
      <c r="R104" s="83"/>
      <c r="S104" s="84"/>
      <c r="T104" s="85"/>
    </row>
    <row r="105" spans="1:20" s="37" customFormat="1" ht="40.700000000000003" customHeight="1" x14ac:dyDescent="0.25">
      <c r="A105" s="210" t="s">
        <v>269</v>
      </c>
      <c r="B105" s="210"/>
      <c r="C105" s="210"/>
      <c r="D105" s="210"/>
      <c r="E105" s="210"/>
      <c r="F105" s="210"/>
      <c r="G105" s="210"/>
      <c r="H105" s="210"/>
      <c r="I105" s="210"/>
      <c r="J105" s="210"/>
      <c r="K105" s="210"/>
      <c r="L105" s="210"/>
      <c r="M105" s="210"/>
      <c r="N105" s="210"/>
      <c r="O105" s="210"/>
      <c r="P105" s="210"/>
      <c r="Q105" s="89"/>
      <c r="R105" s="83"/>
      <c r="S105" s="84"/>
      <c r="T105" s="85"/>
    </row>
    <row r="106" spans="1:20" s="37" customFormat="1" ht="15" x14ac:dyDescent="0.25">
      <c r="R106" s="38"/>
      <c r="S106" s="86"/>
      <c r="T106" s="86"/>
    </row>
    <row r="107" spans="1:20" s="37" customFormat="1" ht="23.25" customHeight="1" x14ac:dyDescent="0.25">
      <c r="A107" s="210" t="s">
        <v>43</v>
      </c>
      <c r="B107" s="210"/>
      <c r="C107" s="210"/>
      <c r="D107" s="210"/>
      <c r="E107" s="210"/>
      <c r="F107" s="210"/>
      <c r="G107" s="210"/>
      <c r="H107" s="210"/>
      <c r="I107" s="210"/>
      <c r="J107" s="210"/>
      <c r="K107" s="210"/>
      <c r="L107" s="210"/>
      <c r="M107" s="210"/>
      <c r="N107" s="210"/>
      <c r="O107" s="210"/>
      <c r="P107" s="210"/>
      <c r="R107" s="38"/>
    </row>
    <row r="108" spans="1:20" s="37" customFormat="1" ht="15" customHeight="1" x14ac:dyDescent="0.25">
      <c r="R108" s="38"/>
    </row>
    <row r="109" spans="1:20" ht="30.2" customHeight="1" x14ac:dyDescent="0.2">
      <c r="A109" s="176" t="s">
        <v>236</v>
      </c>
      <c r="B109" s="176"/>
      <c r="C109" s="176"/>
      <c r="D109" s="176"/>
      <c r="E109" s="176"/>
      <c r="F109" s="176"/>
      <c r="G109" s="176"/>
      <c r="H109" s="176"/>
      <c r="I109" s="176"/>
      <c r="J109" s="176"/>
      <c r="K109" s="176"/>
      <c r="L109" s="176"/>
      <c r="M109" s="176"/>
      <c r="N109" s="176"/>
      <c r="O109" s="176"/>
      <c r="P109" s="176"/>
    </row>
    <row r="110" spans="1:20" ht="20.100000000000001" customHeight="1" thickBot="1" x14ac:dyDescent="0.3">
      <c r="F110" s="124"/>
      <c r="G110" s="124"/>
      <c r="H110" s="124"/>
      <c r="I110" s="124"/>
      <c r="J110" s="124"/>
      <c r="K110" s="124"/>
      <c r="L110" s="124"/>
      <c r="M110" s="124"/>
      <c r="N110" s="37"/>
      <c r="O110" s="37"/>
    </row>
    <row r="111" spans="1:20" ht="24.95" customHeight="1" x14ac:dyDescent="0.25">
      <c r="B111" s="188" t="s">
        <v>270</v>
      </c>
      <c r="C111" s="189"/>
      <c r="D111" s="190"/>
      <c r="E111" s="20">
        <f>C50*C51</f>
        <v>0</v>
      </c>
      <c r="F111" s="21" t="s">
        <v>237</v>
      </c>
      <c r="G111" s="124"/>
      <c r="H111" s="124"/>
      <c r="I111" s="124"/>
      <c r="J111" s="124"/>
      <c r="K111" s="124"/>
      <c r="L111" s="124"/>
      <c r="M111" s="124"/>
      <c r="N111" s="37"/>
      <c r="O111" s="37"/>
    </row>
    <row r="112" spans="1:20" ht="24.95" customHeight="1" x14ac:dyDescent="0.25">
      <c r="B112" s="191" t="s">
        <v>244</v>
      </c>
      <c r="C112" s="192"/>
      <c r="D112" s="193"/>
      <c r="E112" s="22">
        <f>P92</f>
        <v>0</v>
      </c>
      <c r="F112" s="23" t="s">
        <v>0</v>
      </c>
      <c r="G112" s="124"/>
      <c r="H112" s="124"/>
      <c r="I112" s="124"/>
      <c r="J112" s="124"/>
      <c r="K112" s="124"/>
      <c r="L112" s="124"/>
      <c r="M112" s="124"/>
      <c r="N112" s="37"/>
      <c r="O112" s="37"/>
    </row>
    <row r="113" spans="2:15" ht="24.95" customHeight="1" x14ac:dyDescent="0.25">
      <c r="B113" s="191" t="s">
        <v>245</v>
      </c>
      <c r="C113" s="192"/>
      <c r="D113" s="193"/>
      <c r="E113" s="22">
        <f>C72*12</f>
        <v>0</v>
      </c>
      <c r="F113" s="23" t="s">
        <v>0</v>
      </c>
      <c r="G113" s="124"/>
      <c r="H113" s="124"/>
      <c r="I113" s="124"/>
      <c r="J113" s="124"/>
      <c r="K113" s="124"/>
      <c r="L113" s="124"/>
      <c r="M113" s="124"/>
      <c r="N113" s="37"/>
      <c r="O113" s="37"/>
    </row>
    <row r="114" spans="2:15" ht="24.95" customHeight="1" x14ac:dyDescent="0.2">
      <c r="B114" s="191" t="s">
        <v>246</v>
      </c>
      <c r="C114" s="192"/>
      <c r="D114" s="193"/>
      <c r="E114" s="22">
        <f>P93</f>
        <v>0</v>
      </c>
      <c r="F114" s="23" t="s">
        <v>0</v>
      </c>
    </row>
    <row r="115" spans="2:15" ht="24.95" customHeight="1" x14ac:dyDescent="0.2">
      <c r="B115" s="191" t="s">
        <v>247</v>
      </c>
      <c r="C115" s="192"/>
      <c r="D115" s="193"/>
      <c r="E115" s="22">
        <f>C84</f>
        <v>0</v>
      </c>
      <c r="F115" s="23" t="s">
        <v>0</v>
      </c>
    </row>
    <row r="116" spans="2:15" ht="24.95" customHeight="1" x14ac:dyDescent="0.2">
      <c r="B116" s="191" t="s">
        <v>248</v>
      </c>
      <c r="C116" s="192"/>
      <c r="D116" s="193"/>
      <c r="E116" s="22">
        <f>P93+P95</f>
        <v>0</v>
      </c>
      <c r="F116" s="23" t="s">
        <v>0</v>
      </c>
    </row>
    <row r="117" spans="2:15" ht="24.95" customHeight="1" x14ac:dyDescent="0.2">
      <c r="B117" s="191" t="s">
        <v>249</v>
      </c>
      <c r="C117" s="192"/>
      <c r="D117" s="193"/>
      <c r="E117" s="22">
        <f>COUNTIF(C95:N95,-1)</f>
        <v>0</v>
      </c>
      <c r="F117" s="23" t="s">
        <v>29</v>
      </c>
    </row>
    <row r="118" spans="2:15" ht="24.95" customHeight="1" x14ac:dyDescent="0.2">
      <c r="B118" s="211" t="s">
        <v>250</v>
      </c>
      <c r="C118" s="212"/>
      <c r="D118" s="213"/>
      <c r="E118" s="24" t="e">
        <f>E114/E113*100</f>
        <v>#DIV/0!</v>
      </c>
      <c r="F118" s="23" t="s">
        <v>45</v>
      </c>
    </row>
    <row r="119" spans="2:15" ht="24.95" customHeight="1" thickBot="1" x14ac:dyDescent="0.25">
      <c r="B119" s="200" t="s">
        <v>251</v>
      </c>
      <c r="C119" s="201"/>
      <c r="D119" s="202"/>
      <c r="E119" s="25" t="e">
        <f>(12-E117)*C76/E113*100</f>
        <v>#DIV/0!</v>
      </c>
      <c r="F119" s="132" t="s">
        <v>45</v>
      </c>
    </row>
  </sheetData>
  <sheetProtection password="C670" sheet="1" objects="1" scenarios="1"/>
  <mergeCells count="36">
    <mergeCell ref="B116:D116"/>
    <mergeCell ref="C60:D60"/>
    <mergeCell ref="C28:D28"/>
    <mergeCell ref="C58:D58"/>
    <mergeCell ref="B119:D119"/>
    <mergeCell ref="A101:P101"/>
    <mergeCell ref="C97:P97"/>
    <mergeCell ref="B67:B68"/>
    <mergeCell ref="F50:G50"/>
    <mergeCell ref="A103:P103"/>
    <mergeCell ref="A105:P105"/>
    <mergeCell ref="A107:P107"/>
    <mergeCell ref="B113:D113"/>
    <mergeCell ref="B114:D114"/>
    <mergeCell ref="B117:D117"/>
    <mergeCell ref="B118:D118"/>
    <mergeCell ref="A109:P109"/>
    <mergeCell ref="B111:D111"/>
    <mergeCell ref="B112:D112"/>
    <mergeCell ref="B115:D115"/>
    <mergeCell ref="A13:M13"/>
    <mergeCell ref="A1:P1"/>
    <mergeCell ref="A15:P15"/>
    <mergeCell ref="A31:P31"/>
    <mergeCell ref="A88:P88"/>
    <mergeCell ref="C23:D23"/>
    <mergeCell ref="C24:D24"/>
    <mergeCell ref="A5:N5"/>
    <mergeCell ref="A7:N7"/>
    <mergeCell ref="A9:N9"/>
    <mergeCell ref="A11:N11"/>
    <mergeCell ref="A3:P3"/>
    <mergeCell ref="B38:N38"/>
    <mergeCell ref="C25:D25"/>
    <mergeCell ref="C26:D26"/>
    <mergeCell ref="C27:D27"/>
  </mergeCells>
  <dataValidations count="1">
    <dataValidation type="list" allowBlank="1" showInputMessage="1" showErrorMessage="1" sqref="C58:D58">
      <formula1>$A$54:$A$56</formula1>
    </dataValidation>
  </dataValidations>
  <hyperlinks>
    <hyperlink ref="B45" r:id="rId1" display="http://www.sercc.com/climateinfo/historical/historical_pr.html"/>
    <hyperlink ref="B44" r:id="rId2" display="http://www.atmos.washington.edu/marka/normals/pr.normals.2010.html"/>
  </hyperlinks>
  <pageMargins left="0.7" right="0.7" top="0.75" bottom="0.75" header="0.3" footer="0.3"/>
  <pageSetup orientation="portrait" r:id="rId3"/>
  <drawing r:id="rId4"/>
  <extLst>
    <ext xmlns:x14="http://schemas.microsoft.com/office/spreadsheetml/2009/9/main" uri="{78C0D931-6437-407d-A8EE-F0AAD7539E65}">
      <x14:conditionalFormattings>
        <x14:conditionalFormatting xmlns:xm="http://schemas.microsoft.com/office/excel/2006/main">
          <x14:cfRule type="containsText" priority="1" operator="containsText" id="{7F9240C3-481F-4A1F-8612-494B4F0DED2C}">
            <xm:f>NOT(ISERROR(SEARCH(-1,C94)))</xm:f>
            <xm:f>-1</xm:f>
            <x14:dxf>
              <fill>
                <patternFill>
                  <bgColor theme="5" tint="0.39994506668294322"/>
                </patternFill>
              </fill>
            </x14:dxf>
          </x14:cfRule>
          <xm:sqref>C94:N95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prompt="Seleccionar otro si desea entrar los datos de precipitación manualmente">
          <x14:formula1>
            <xm:f>'Data Climatologica Pueblos'!$A$3:$A$81</xm:f>
          </x14:formula1>
          <xm:sqref>B40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topLeftCell="A25" workbookViewId="0">
      <selection activeCell="A34" sqref="A34"/>
    </sheetView>
  </sheetViews>
  <sheetFormatPr defaultColWidth="9.140625" defaultRowHeight="15.75" x14ac:dyDescent="0.25"/>
  <cols>
    <col min="1" max="1" width="24.42578125" style="28" customWidth="1"/>
    <col min="2" max="13" width="5.7109375" style="28" customWidth="1"/>
    <col min="14" max="16384" width="9.140625" style="28"/>
  </cols>
  <sheetData>
    <row r="1" spans="1:18" s="26" customFormat="1" ht="65.25" customHeight="1" x14ac:dyDescent="0.25">
      <c r="A1" s="214" t="s">
        <v>52</v>
      </c>
      <c r="B1" s="214"/>
      <c r="C1" s="214"/>
      <c r="D1" s="214"/>
      <c r="E1" s="214"/>
      <c r="F1" s="214"/>
      <c r="G1" s="214"/>
      <c r="H1" s="214"/>
      <c r="I1" s="214"/>
      <c r="J1" s="214"/>
      <c r="K1" s="214"/>
      <c r="L1" s="214"/>
      <c r="M1" s="214"/>
      <c r="N1" s="30"/>
      <c r="O1" s="30"/>
      <c r="P1" s="30"/>
      <c r="R1" s="27"/>
    </row>
    <row r="3" spans="1:18" ht="20.100000000000001" customHeight="1" x14ac:dyDescent="0.25">
      <c r="A3" s="218" t="s">
        <v>242</v>
      </c>
      <c r="B3" s="218"/>
      <c r="C3" s="215" t="s">
        <v>315</v>
      </c>
      <c r="D3" s="215"/>
      <c r="E3" s="215"/>
      <c r="F3" s="215"/>
      <c r="G3" s="215"/>
      <c r="H3" s="215"/>
      <c r="I3" s="215"/>
    </row>
    <row r="4" spans="1:18" ht="20.100000000000001" customHeight="1" x14ac:dyDescent="0.25">
      <c r="A4" s="32"/>
      <c r="B4" s="32"/>
      <c r="C4" s="161"/>
      <c r="D4" s="161"/>
      <c r="E4" s="161"/>
      <c r="F4" s="161"/>
      <c r="G4" s="161"/>
      <c r="H4" s="161"/>
      <c r="I4" s="161"/>
    </row>
    <row r="5" spans="1:18" s="1" customFormat="1" ht="20.100000000000001" customHeight="1" x14ac:dyDescent="0.25">
      <c r="A5" s="219" t="s">
        <v>240</v>
      </c>
      <c r="B5" s="219"/>
      <c r="C5" s="215" t="s">
        <v>319</v>
      </c>
      <c r="D5" s="215"/>
      <c r="E5" s="215"/>
      <c r="F5" s="215"/>
      <c r="G5" s="215"/>
      <c r="H5" s="215"/>
      <c r="I5" s="215"/>
      <c r="J5" s="3"/>
      <c r="K5" s="3"/>
      <c r="L5" s="3"/>
      <c r="R5" s="2"/>
    </row>
    <row r="6" spans="1:18" customFormat="1" ht="20.100000000000001" customHeight="1" x14ac:dyDescent="0.2">
      <c r="A6" s="31"/>
      <c r="B6" s="31"/>
      <c r="C6" s="162"/>
      <c r="D6" s="162"/>
      <c r="E6" s="162"/>
      <c r="F6" s="162"/>
      <c r="G6" s="162"/>
      <c r="H6" s="162"/>
      <c r="I6" s="162"/>
      <c r="J6" s="31"/>
      <c r="K6" s="31"/>
      <c r="L6" s="31"/>
    </row>
    <row r="7" spans="1:18" ht="20.100000000000001" customHeight="1" x14ac:dyDescent="0.25">
      <c r="A7" s="218" t="s">
        <v>241</v>
      </c>
      <c r="B7" s="218"/>
      <c r="C7" s="215" t="s">
        <v>316</v>
      </c>
      <c r="D7" s="215"/>
      <c r="E7" s="215"/>
      <c r="F7" s="215"/>
      <c r="G7" s="215"/>
      <c r="H7" s="215"/>
      <c r="I7" s="215"/>
      <c r="J7" s="32"/>
      <c r="K7" s="32"/>
      <c r="L7" s="32"/>
    </row>
    <row r="8" spans="1:18" ht="20.100000000000001" customHeight="1" x14ac:dyDescent="0.25">
      <c r="A8" s="32"/>
      <c r="B8" s="32"/>
      <c r="C8" s="215" t="s">
        <v>317</v>
      </c>
      <c r="D8" s="215"/>
      <c r="E8" s="215"/>
      <c r="F8" s="215"/>
      <c r="G8" s="215"/>
      <c r="H8" s="215"/>
      <c r="I8" s="215"/>
      <c r="J8" s="32"/>
      <c r="K8" s="32"/>
      <c r="L8" s="32"/>
    </row>
    <row r="9" spans="1:18" ht="20.100000000000001" customHeight="1" x14ac:dyDescent="0.25">
      <c r="A9" s="32"/>
      <c r="B9" s="32"/>
      <c r="C9" s="216" t="s">
        <v>318</v>
      </c>
      <c r="D9" s="216"/>
      <c r="E9" s="216"/>
      <c r="F9" s="216"/>
      <c r="G9" s="216"/>
      <c r="H9" s="216"/>
      <c r="I9" s="216"/>
      <c r="J9" s="32"/>
      <c r="K9" s="32"/>
      <c r="L9" s="32"/>
    </row>
    <row r="10" spans="1:18" x14ac:dyDescent="0.25">
      <c r="A10" s="32"/>
      <c r="B10" s="32"/>
      <c r="C10" s="32"/>
      <c r="D10" s="32"/>
      <c r="E10" s="32"/>
      <c r="F10" s="32"/>
      <c r="G10" s="32"/>
      <c r="H10" s="32"/>
      <c r="I10" s="32"/>
      <c r="J10" s="32"/>
      <c r="K10" s="32"/>
      <c r="L10" s="32"/>
    </row>
    <row r="12" spans="1:18" ht="18" x14ac:dyDescent="0.25">
      <c r="A12" s="220" t="s">
        <v>239</v>
      </c>
      <c r="B12" s="220"/>
      <c r="C12" s="220"/>
      <c r="D12" s="220"/>
      <c r="E12" s="220"/>
      <c r="F12" s="220"/>
      <c r="G12" s="220"/>
      <c r="H12" s="220"/>
      <c r="I12" s="220"/>
      <c r="J12" s="220"/>
      <c r="K12" s="220"/>
      <c r="L12" s="220"/>
      <c r="M12" s="220"/>
    </row>
    <row r="14" spans="1:18" x14ac:dyDescent="0.25">
      <c r="A14" s="224" t="str">
        <f>Calculos!B40</f>
        <v>Otro</v>
      </c>
      <c r="B14" s="221" t="s">
        <v>238</v>
      </c>
      <c r="C14" s="222"/>
      <c r="D14" s="222"/>
      <c r="E14" s="222"/>
      <c r="F14" s="222"/>
      <c r="G14" s="222"/>
      <c r="H14" s="222"/>
      <c r="I14" s="222"/>
      <c r="J14" s="222"/>
      <c r="K14" s="222"/>
      <c r="L14" s="222"/>
      <c r="M14" s="223"/>
    </row>
    <row r="15" spans="1:18" ht="24.95" customHeight="1" x14ac:dyDescent="0.25">
      <c r="A15" s="225"/>
      <c r="B15" s="29" t="str">
        <f>Calculos!C39</f>
        <v>ENE</v>
      </c>
      <c r="C15" s="29" t="str">
        <f>Calculos!D39</f>
        <v>FEB</v>
      </c>
      <c r="D15" s="29" t="str">
        <f>Calculos!E39</f>
        <v>MAR</v>
      </c>
      <c r="E15" s="29" t="str">
        <f>Calculos!F39</f>
        <v>ABR</v>
      </c>
      <c r="F15" s="29" t="str">
        <f>Calculos!G39</f>
        <v>MAY</v>
      </c>
      <c r="G15" s="29" t="str">
        <f>Calculos!H39</f>
        <v>JUN</v>
      </c>
      <c r="H15" s="29" t="str">
        <f>Calculos!I39</f>
        <v>JUL</v>
      </c>
      <c r="I15" s="29" t="str">
        <f>Calculos!J39</f>
        <v>AGO</v>
      </c>
      <c r="J15" s="29" t="str">
        <f>Calculos!K39</f>
        <v>SEPT</v>
      </c>
      <c r="K15" s="29" t="str">
        <f>Calculos!L39</f>
        <v>OCT</v>
      </c>
      <c r="L15" s="29" t="str">
        <f>Calculos!M39</f>
        <v>NOV</v>
      </c>
      <c r="M15" s="29" t="str">
        <f>Calculos!N39</f>
        <v>DIC</v>
      </c>
    </row>
    <row r="16" spans="1:18" ht="24.95" customHeight="1" x14ac:dyDescent="0.25">
      <c r="A16" s="226"/>
      <c r="B16" s="29">
        <f>Calculos!C40</f>
        <v>0</v>
      </c>
      <c r="C16" s="29">
        <f>Calculos!D40</f>
        <v>0</v>
      </c>
      <c r="D16" s="29">
        <f>Calculos!E40</f>
        <v>0</v>
      </c>
      <c r="E16" s="29">
        <f>Calculos!F40</f>
        <v>0</v>
      </c>
      <c r="F16" s="29">
        <f>Calculos!G40</f>
        <v>0</v>
      </c>
      <c r="G16" s="29">
        <f>Calculos!H40</f>
        <v>0</v>
      </c>
      <c r="H16" s="29">
        <f>Calculos!I40</f>
        <v>0</v>
      </c>
      <c r="I16" s="29">
        <f>Calculos!J40</f>
        <v>0</v>
      </c>
      <c r="J16" s="29">
        <f>Calculos!K40</f>
        <v>0</v>
      </c>
      <c r="K16" s="29">
        <f>Calculos!L40</f>
        <v>0</v>
      </c>
      <c r="L16" s="29">
        <f>Calculos!M40</f>
        <v>0</v>
      </c>
      <c r="M16" s="29">
        <f>Calculos!N40</f>
        <v>0</v>
      </c>
    </row>
    <row r="18" spans="1:13" ht="18" x14ac:dyDescent="0.25">
      <c r="A18" s="220" t="s">
        <v>253</v>
      </c>
      <c r="B18" s="220"/>
      <c r="C18" s="220"/>
      <c r="D18" s="220"/>
      <c r="E18" s="220"/>
      <c r="F18" s="220"/>
      <c r="G18" s="220"/>
      <c r="H18" s="220"/>
      <c r="I18" s="220"/>
      <c r="J18" s="220"/>
      <c r="K18" s="220"/>
      <c r="L18" s="220"/>
      <c r="M18" s="220"/>
    </row>
    <row r="20" spans="1:13" s="33" customFormat="1" ht="20.100000000000001" customHeight="1" x14ac:dyDescent="0.25">
      <c r="A20" s="34" t="str">
        <f>Calculos!B111</f>
        <v>Área superficial del techo para recoger el agua de lluvia:</v>
      </c>
      <c r="B20" s="34"/>
      <c r="C20" s="34"/>
      <c r="D20" s="34"/>
      <c r="E20" s="34"/>
      <c r="F20" s="34"/>
      <c r="G20" s="34"/>
      <c r="J20" s="217">
        <f>Calculos!E111</f>
        <v>0</v>
      </c>
      <c r="K20" s="217"/>
      <c r="L20" s="36" t="str">
        <f>Calculos!F111</f>
        <v>pies2</v>
      </c>
    </row>
    <row r="21" spans="1:13" ht="20.100000000000001" customHeight="1" x14ac:dyDescent="0.25">
      <c r="A21" s="34" t="str">
        <f>Calculos!B112</f>
        <v>Capacidad anual para recoger agua de lluvia en techo:</v>
      </c>
      <c r="B21" s="35"/>
      <c r="C21" s="35"/>
      <c r="D21" s="35"/>
      <c r="E21" s="35"/>
      <c r="F21" s="35"/>
      <c r="G21" s="35"/>
      <c r="J21" s="217">
        <f>Calculos!E112</f>
        <v>0</v>
      </c>
      <c r="K21" s="217"/>
      <c r="L21" s="36" t="str">
        <f>Calculos!F112</f>
        <v>gal</v>
      </c>
    </row>
    <row r="22" spans="1:13" ht="20.100000000000001" customHeight="1" x14ac:dyDescent="0.25">
      <c r="A22" s="34" t="str">
        <f>Calculos!B113</f>
        <v>Consumo anual de agua en el proyecto:</v>
      </c>
      <c r="B22" s="35"/>
      <c r="C22" s="35"/>
      <c r="D22" s="35"/>
      <c r="E22" s="35"/>
      <c r="F22" s="35"/>
      <c r="G22" s="35"/>
      <c r="J22" s="217">
        <f>Calculos!E113</f>
        <v>0</v>
      </c>
      <c r="K22" s="217"/>
      <c r="L22" s="36" t="str">
        <f>Calculos!F113</f>
        <v>gal</v>
      </c>
    </row>
    <row r="23" spans="1:13" ht="20.100000000000001" customHeight="1" x14ac:dyDescent="0.25">
      <c r="A23" s="34" t="str">
        <f>Calculos!B114</f>
        <v>Consumo deseado de agua de lluvia al año:</v>
      </c>
      <c r="B23" s="35"/>
      <c r="C23" s="35"/>
      <c r="D23" s="35"/>
      <c r="E23" s="35"/>
      <c r="F23" s="35"/>
      <c r="G23" s="35"/>
      <c r="J23" s="217">
        <f>Calculos!E114</f>
        <v>0</v>
      </c>
      <c r="K23" s="217"/>
      <c r="L23" s="36" t="str">
        <f>Calculos!F114</f>
        <v>gal</v>
      </c>
    </row>
    <row r="24" spans="1:13" ht="20.100000000000001" customHeight="1" x14ac:dyDescent="0.25">
      <c r="A24" s="34" t="str">
        <f>Calculos!B115</f>
        <v>Capacidad de tanque de agua o reserva:</v>
      </c>
      <c r="B24" s="35"/>
      <c r="C24" s="35"/>
      <c r="D24" s="35"/>
      <c r="E24" s="35"/>
      <c r="F24" s="35"/>
      <c r="G24" s="35"/>
      <c r="J24" s="217">
        <f>Calculos!E115</f>
        <v>0</v>
      </c>
      <c r="K24" s="217"/>
      <c r="L24" s="36" t="str">
        <f>Calculos!F115</f>
        <v>gal</v>
      </c>
    </row>
    <row r="25" spans="1:13" ht="20.100000000000001" customHeight="1" x14ac:dyDescent="0.25">
      <c r="A25" s="34" t="str">
        <f>Calculos!B116</f>
        <v>Agua de lluvia que puedo recoger por año:</v>
      </c>
      <c r="B25" s="35"/>
      <c r="C25" s="35"/>
      <c r="D25" s="35"/>
      <c r="E25" s="35"/>
      <c r="F25" s="35"/>
      <c r="G25" s="35"/>
      <c r="J25" s="217">
        <f>Calculos!E116</f>
        <v>0</v>
      </c>
      <c r="K25" s="217"/>
      <c r="L25" s="36" t="str">
        <f>Calculos!F116</f>
        <v>gal</v>
      </c>
    </row>
    <row r="26" spans="1:13" ht="20.100000000000001" customHeight="1" x14ac:dyDescent="0.25">
      <c r="A26" s="34" t="str">
        <f>Calculos!B117</f>
        <v>Cantidad de meses que no puedo llenar el tanque:</v>
      </c>
      <c r="B26" s="35"/>
      <c r="C26" s="35"/>
      <c r="D26" s="35"/>
      <c r="E26" s="35"/>
      <c r="F26" s="35"/>
      <c r="G26" s="35"/>
      <c r="J26" s="227">
        <f>Calculos!E117</f>
        <v>0</v>
      </c>
      <c r="K26" s="227"/>
      <c r="L26" s="36" t="str">
        <f>Calculos!F117</f>
        <v>meses</v>
      </c>
    </row>
    <row r="27" spans="1:13" ht="20.100000000000001" customHeight="1" x14ac:dyDescent="0.25">
      <c r="A27" s="34" t="str">
        <f>Calculos!B118</f>
        <v>Porciento proyectado de ahorro de agua utilizando agua de lluvia:</v>
      </c>
      <c r="B27" s="35"/>
      <c r="C27" s="35"/>
      <c r="D27" s="35"/>
      <c r="E27" s="35"/>
      <c r="F27" s="35"/>
      <c r="G27" s="35"/>
      <c r="J27" s="227" t="e">
        <f>Calculos!E118</f>
        <v>#DIV/0!</v>
      </c>
      <c r="K27" s="227"/>
      <c r="L27" s="36" t="str">
        <f>Calculos!F118</f>
        <v>%</v>
      </c>
    </row>
    <row r="28" spans="1:13" ht="20.100000000000001" customHeight="1" x14ac:dyDescent="0.25">
      <c r="A28" s="34" t="str">
        <f>Calculos!B119</f>
        <v>Porciento final de ahorro de agua utilizando agua de lluvia:</v>
      </c>
      <c r="B28" s="35"/>
      <c r="C28" s="35"/>
      <c r="D28" s="35"/>
      <c r="E28" s="35"/>
      <c r="F28" s="35"/>
      <c r="G28" s="35"/>
      <c r="J28" s="227" t="e">
        <f>Calculos!E119</f>
        <v>#DIV/0!</v>
      </c>
      <c r="K28" s="227"/>
      <c r="L28" s="36" t="str">
        <f>Calculos!F119</f>
        <v>%</v>
      </c>
    </row>
    <row r="30" spans="1:13" ht="18" x14ac:dyDescent="0.25">
      <c r="A30" s="220" t="s">
        <v>1</v>
      </c>
      <c r="B30" s="220"/>
      <c r="C30" s="220"/>
      <c r="D30" s="220"/>
      <c r="E30" s="220"/>
      <c r="F30" s="220"/>
      <c r="G30" s="220"/>
      <c r="H30" s="220"/>
      <c r="I30" s="220"/>
      <c r="J30" s="220"/>
      <c r="K30" s="220"/>
      <c r="L30" s="220"/>
      <c r="M30" s="220"/>
    </row>
    <row r="32" spans="1:13" x14ac:dyDescent="0.25">
      <c r="A32" s="34" t="str">
        <f>Calculos!C97</f>
        <v>Fuente sustentable</v>
      </c>
    </row>
    <row r="33" spans="1:18" s="1" customFormat="1" ht="15" x14ac:dyDescent="0.25">
      <c r="J33" s="3"/>
      <c r="K33" s="3"/>
      <c r="L33" s="3"/>
      <c r="R33" s="2"/>
    </row>
    <row r="36" spans="1:18" x14ac:dyDescent="0.25">
      <c r="A36" s="219" t="s">
        <v>252</v>
      </c>
      <c r="B36" s="219"/>
      <c r="C36" s="228" t="s">
        <v>320</v>
      </c>
      <c r="D36" s="228"/>
      <c r="E36" s="228"/>
      <c r="F36" s="228"/>
      <c r="G36" s="228"/>
      <c r="H36" s="228"/>
      <c r="I36" s="228"/>
    </row>
  </sheetData>
  <mergeCells count="25">
    <mergeCell ref="J26:K26"/>
    <mergeCell ref="J27:K27"/>
    <mergeCell ref="J28:K28"/>
    <mergeCell ref="A36:B36"/>
    <mergeCell ref="C36:I36"/>
    <mergeCell ref="A30:M30"/>
    <mergeCell ref="J25:K25"/>
    <mergeCell ref="C3:I3"/>
    <mergeCell ref="A3:B3"/>
    <mergeCell ref="A5:B5"/>
    <mergeCell ref="A7:B7"/>
    <mergeCell ref="A18:M18"/>
    <mergeCell ref="B14:M14"/>
    <mergeCell ref="A14:A16"/>
    <mergeCell ref="A12:M12"/>
    <mergeCell ref="J20:K20"/>
    <mergeCell ref="J21:K21"/>
    <mergeCell ref="J22:K22"/>
    <mergeCell ref="J23:K23"/>
    <mergeCell ref="J24:K24"/>
    <mergeCell ref="A1:M1"/>
    <mergeCell ref="C5:I5"/>
    <mergeCell ref="C7:I7"/>
    <mergeCell ref="C8:I8"/>
    <mergeCell ref="C9:I9"/>
  </mergeCells>
  <printOptions horizontalCentered="1"/>
  <pageMargins left="0.5" right="0.5" top="0.5" bottom="0.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12"/>
  <sheetViews>
    <sheetView zoomScaleNormal="100" workbookViewId="0">
      <selection activeCell="G16" sqref="G16"/>
    </sheetView>
  </sheetViews>
  <sheetFormatPr defaultRowHeight="12.75" x14ac:dyDescent="0.2"/>
  <cols>
    <col min="1" max="1" width="13.7109375" bestFit="1" customWidth="1"/>
  </cols>
  <sheetData>
    <row r="1" spans="1:15" s="5" customFormat="1" x14ac:dyDescent="0.2">
      <c r="A1" s="12"/>
      <c r="B1" s="229" t="s">
        <v>54</v>
      </c>
      <c r="C1" s="229"/>
      <c r="D1" s="229"/>
      <c r="E1" s="229"/>
      <c r="F1" s="229"/>
      <c r="G1" s="229"/>
      <c r="H1" s="229"/>
      <c r="I1" s="229"/>
      <c r="J1" s="229"/>
      <c r="K1" s="229"/>
      <c r="L1" s="229"/>
      <c r="M1" s="229"/>
      <c r="N1" s="229"/>
      <c r="O1" s="229"/>
    </row>
    <row r="2" spans="1:15" s="5" customFormat="1" x14ac:dyDescent="0.2">
      <c r="A2" s="12" t="s">
        <v>254</v>
      </c>
      <c r="B2" s="13" t="s">
        <v>55</v>
      </c>
      <c r="C2" s="13" t="s">
        <v>56</v>
      </c>
      <c r="D2" s="13" t="s">
        <v>57</v>
      </c>
      <c r="E2" s="13" t="s">
        <v>58</v>
      </c>
      <c r="F2" s="13" t="s">
        <v>59</v>
      </c>
      <c r="G2" s="13" t="s">
        <v>60</v>
      </c>
      <c r="H2" s="13" t="s">
        <v>61</v>
      </c>
      <c r="I2" s="13" t="s">
        <v>62</v>
      </c>
      <c r="J2" s="13" t="s">
        <v>63</v>
      </c>
      <c r="K2" s="13" t="s">
        <v>64</v>
      </c>
      <c r="L2" s="13" t="s">
        <v>65</v>
      </c>
      <c r="M2" s="13" t="s">
        <v>66</v>
      </c>
      <c r="N2" s="13" t="s">
        <v>67</v>
      </c>
      <c r="O2" s="13" t="s">
        <v>41</v>
      </c>
    </row>
    <row r="3" spans="1:15" s="5" customFormat="1" x14ac:dyDescent="0.2">
      <c r="A3" s="19" t="s">
        <v>231</v>
      </c>
      <c r="B3" s="13"/>
      <c r="C3" s="13"/>
      <c r="D3" s="13"/>
      <c r="E3" s="13"/>
      <c r="F3" s="13"/>
      <c r="G3" s="13"/>
      <c r="H3" s="13"/>
      <c r="I3" s="13"/>
      <c r="J3" s="13"/>
      <c r="K3" s="13"/>
      <c r="L3" s="13"/>
      <c r="M3" s="13"/>
      <c r="N3" s="13"/>
      <c r="O3" s="13"/>
    </row>
    <row r="4" spans="1:15" s="5" customFormat="1" x14ac:dyDescent="0.2">
      <c r="A4" s="14" t="s">
        <v>153</v>
      </c>
      <c r="B4" s="15">
        <v>2.66</v>
      </c>
      <c r="C4" s="15">
        <v>2.1</v>
      </c>
      <c r="D4" s="15">
        <v>3.63</v>
      </c>
      <c r="E4" s="15">
        <v>6.1</v>
      </c>
      <c r="F4" s="15">
        <v>8.01</v>
      </c>
      <c r="G4" s="15">
        <v>5.89</v>
      </c>
      <c r="H4" s="15">
        <v>6.6</v>
      </c>
      <c r="I4" s="15">
        <v>10.1</v>
      </c>
      <c r="J4" s="15">
        <v>12.95</v>
      </c>
      <c r="K4" s="15">
        <v>10.59</v>
      </c>
      <c r="L4" s="15">
        <v>7.03</v>
      </c>
      <c r="M4" s="15">
        <v>3.19</v>
      </c>
      <c r="N4" s="15">
        <f>SUM(B4:M4)</f>
        <v>78.850000000000009</v>
      </c>
      <c r="O4" s="16">
        <f>N4/12</f>
        <v>6.5708333333333337</v>
      </c>
    </row>
    <row r="5" spans="1:15" s="5" customFormat="1" x14ac:dyDescent="0.2">
      <c r="A5" s="14" t="s">
        <v>154</v>
      </c>
      <c r="B5" s="15">
        <v>2.25</v>
      </c>
      <c r="C5" s="15">
        <v>2.25</v>
      </c>
      <c r="D5" s="15">
        <v>2.91</v>
      </c>
      <c r="E5" s="15">
        <v>5.34</v>
      </c>
      <c r="F5" s="15">
        <v>9.9499999999999993</v>
      </c>
      <c r="G5" s="15">
        <v>10.130000000000001</v>
      </c>
      <c r="H5" s="15">
        <v>9.09</v>
      </c>
      <c r="I5" s="15">
        <v>10.7</v>
      </c>
      <c r="J5" s="15">
        <v>9.76</v>
      </c>
      <c r="K5" s="15">
        <v>8.9</v>
      </c>
      <c r="L5" s="15">
        <v>5</v>
      </c>
      <c r="M5" s="15">
        <v>2.66</v>
      </c>
      <c r="N5" s="15">
        <v>78.94</v>
      </c>
      <c r="O5" s="16">
        <f t="shared" ref="O5" si="0">N5/12</f>
        <v>6.5783333333333331</v>
      </c>
    </row>
    <row r="6" spans="1:15" s="5" customFormat="1" x14ac:dyDescent="0.2">
      <c r="A6" s="14" t="s">
        <v>155</v>
      </c>
      <c r="B6" s="15">
        <v>3.01</v>
      </c>
      <c r="C6" s="15">
        <v>2.36</v>
      </c>
      <c r="D6" s="15">
        <v>2.87</v>
      </c>
      <c r="E6" s="15">
        <v>4.1900000000000004</v>
      </c>
      <c r="F6" s="15">
        <v>6.77</v>
      </c>
      <c r="G6" s="15">
        <v>6.33</v>
      </c>
      <c r="H6" s="15">
        <v>4.2699999999999996</v>
      </c>
      <c r="I6" s="15">
        <v>5.74</v>
      </c>
      <c r="J6" s="15">
        <v>5.52</v>
      </c>
      <c r="K6" s="15">
        <v>6.46</v>
      </c>
      <c r="L6" s="15">
        <v>5.3</v>
      </c>
      <c r="M6" s="15">
        <v>4.1100000000000003</v>
      </c>
      <c r="N6" s="15">
        <v>56.92</v>
      </c>
      <c r="O6" s="16">
        <f t="shared" ref="O6:O37" si="1">N6/12</f>
        <v>4.7433333333333332</v>
      </c>
    </row>
    <row r="7" spans="1:15" s="5" customFormat="1" x14ac:dyDescent="0.2">
      <c r="A7" s="14" t="s">
        <v>156</v>
      </c>
      <c r="B7" s="15">
        <v>3.84</v>
      </c>
      <c r="C7" s="15">
        <v>3.13</v>
      </c>
      <c r="D7" s="15">
        <v>2.8</v>
      </c>
      <c r="E7" s="15">
        <v>4.58</v>
      </c>
      <c r="F7" s="15">
        <v>6</v>
      </c>
      <c r="G7" s="15">
        <v>5.22</v>
      </c>
      <c r="H7" s="15">
        <v>6.14</v>
      </c>
      <c r="I7" s="15">
        <v>7.62</v>
      </c>
      <c r="J7" s="15">
        <v>6.55</v>
      </c>
      <c r="K7" s="15">
        <v>6.69</v>
      </c>
      <c r="L7" s="15">
        <v>6.02</v>
      </c>
      <c r="M7" s="15">
        <v>4.79</v>
      </c>
      <c r="N7" s="15">
        <v>63.38</v>
      </c>
      <c r="O7" s="16">
        <f t="shared" si="1"/>
        <v>5.2816666666666672</v>
      </c>
    </row>
    <row r="8" spans="1:15" s="5" customFormat="1" x14ac:dyDescent="0.2">
      <c r="A8" s="14" t="s">
        <v>157</v>
      </c>
      <c r="B8" s="15">
        <v>2.99</v>
      </c>
      <c r="C8" s="15">
        <v>2.65</v>
      </c>
      <c r="D8" s="15">
        <v>2.5</v>
      </c>
      <c r="E8" s="15">
        <v>4.4800000000000004</v>
      </c>
      <c r="F8" s="15">
        <v>4.72</v>
      </c>
      <c r="G8" s="15">
        <v>3.43</v>
      </c>
      <c r="H8" s="15">
        <v>3.64</v>
      </c>
      <c r="I8" s="15">
        <v>5.34</v>
      </c>
      <c r="J8" s="15">
        <v>8.06</v>
      </c>
      <c r="K8" s="15">
        <v>7.02</v>
      </c>
      <c r="L8" s="15">
        <v>5.88</v>
      </c>
      <c r="M8" s="15">
        <v>4.18</v>
      </c>
      <c r="N8" s="15">
        <v>54.88</v>
      </c>
      <c r="O8" s="16">
        <f t="shared" si="1"/>
        <v>4.5733333333333333</v>
      </c>
    </row>
    <row r="9" spans="1:15" s="5" customFormat="1" x14ac:dyDescent="0.2">
      <c r="A9" s="14" t="s">
        <v>160</v>
      </c>
      <c r="B9" s="15">
        <v>1.54</v>
      </c>
      <c r="C9" s="15">
        <v>1.79</v>
      </c>
      <c r="D9" s="15">
        <v>2.39</v>
      </c>
      <c r="E9" s="15">
        <v>5.5</v>
      </c>
      <c r="F9" s="15">
        <v>8.65</v>
      </c>
      <c r="G9" s="15">
        <v>8.91</v>
      </c>
      <c r="H9" s="15">
        <v>11.45</v>
      </c>
      <c r="I9" s="15">
        <v>11.78</v>
      </c>
      <c r="J9" s="15">
        <v>10.57</v>
      </c>
      <c r="K9" s="15">
        <v>9.4600000000000009</v>
      </c>
      <c r="L9" s="15">
        <v>5.39</v>
      </c>
      <c r="M9" s="15">
        <v>2.04</v>
      </c>
      <c r="N9" s="15">
        <v>79.47</v>
      </c>
      <c r="O9" s="16">
        <f t="shared" si="1"/>
        <v>6.6224999999999996</v>
      </c>
    </row>
    <row r="10" spans="1:15" s="5" customFormat="1" x14ac:dyDescent="0.2">
      <c r="A10" s="14" t="s">
        <v>158</v>
      </c>
      <c r="B10" s="15">
        <v>4.5</v>
      </c>
      <c r="C10" s="15">
        <v>3.03</v>
      </c>
      <c r="D10" s="15">
        <v>2.83</v>
      </c>
      <c r="E10" s="15">
        <v>4.28</v>
      </c>
      <c r="F10" s="15">
        <v>5.56</v>
      </c>
      <c r="G10" s="15">
        <v>3.64</v>
      </c>
      <c r="H10" s="15">
        <v>3.49</v>
      </c>
      <c r="I10" s="15">
        <v>4.2699999999999996</v>
      </c>
      <c r="J10" s="15">
        <v>4.75</v>
      </c>
      <c r="K10" s="15">
        <v>5.33</v>
      </c>
      <c r="L10" s="15">
        <v>5.95</v>
      </c>
      <c r="M10" s="15">
        <v>5.37</v>
      </c>
      <c r="N10" s="15">
        <v>53.01</v>
      </c>
      <c r="O10" s="16">
        <f t="shared" si="1"/>
        <v>4.4174999999999995</v>
      </c>
    </row>
    <row r="11" spans="1:15" s="5" customFormat="1" x14ac:dyDescent="0.2">
      <c r="A11" s="14" t="s">
        <v>159</v>
      </c>
      <c r="B11" s="15">
        <v>1.97</v>
      </c>
      <c r="C11" s="15">
        <v>1.67</v>
      </c>
      <c r="D11" s="15">
        <v>1.63</v>
      </c>
      <c r="E11" s="15">
        <v>2.39</v>
      </c>
      <c r="F11" s="15">
        <v>4.71</v>
      </c>
      <c r="G11" s="15">
        <v>5.39</v>
      </c>
      <c r="H11" s="15">
        <v>5.77</v>
      </c>
      <c r="I11" s="15">
        <v>6.56</v>
      </c>
      <c r="J11" s="15">
        <v>8</v>
      </c>
      <c r="K11" s="15">
        <v>8.0299999999999994</v>
      </c>
      <c r="L11" s="15">
        <v>5.42</v>
      </c>
      <c r="M11" s="15">
        <v>2.7</v>
      </c>
      <c r="N11" s="15">
        <v>54.24</v>
      </c>
      <c r="O11" s="16">
        <f t="shared" si="1"/>
        <v>4.5200000000000005</v>
      </c>
    </row>
    <row r="12" spans="1:15" s="5" customFormat="1" x14ac:dyDescent="0.2">
      <c r="A12" s="14" t="s">
        <v>161</v>
      </c>
      <c r="B12" s="15">
        <v>3.97</v>
      </c>
      <c r="C12" s="15">
        <v>2.97</v>
      </c>
      <c r="D12" s="15">
        <v>3.43</v>
      </c>
      <c r="E12" s="15">
        <v>5.28</v>
      </c>
      <c r="F12" s="15">
        <v>5.54</v>
      </c>
      <c r="G12" s="15">
        <v>3.46</v>
      </c>
      <c r="H12" s="15">
        <v>3.54</v>
      </c>
      <c r="I12" s="15">
        <v>4.59</v>
      </c>
      <c r="J12" s="15">
        <v>4.18</v>
      </c>
      <c r="K12" s="15">
        <v>5.47</v>
      </c>
      <c r="L12" s="15">
        <v>5.79</v>
      </c>
      <c r="M12" s="15">
        <v>6.3</v>
      </c>
      <c r="N12" s="15">
        <v>54.53</v>
      </c>
      <c r="O12" s="16">
        <f t="shared" si="1"/>
        <v>4.5441666666666665</v>
      </c>
    </row>
    <row r="13" spans="1:15" s="5" customFormat="1" x14ac:dyDescent="0.2">
      <c r="A13" s="14" t="s">
        <v>162</v>
      </c>
      <c r="B13" s="15">
        <v>3.12</v>
      </c>
      <c r="C13" s="15">
        <v>2.16</v>
      </c>
      <c r="D13" s="15">
        <v>2.39</v>
      </c>
      <c r="E13" s="15">
        <v>4.8499999999999996</v>
      </c>
      <c r="F13" s="15">
        <v>5.98</v>
      </c>
      <c r="G13" s="15">
        <v>3.79</v>
      </c>
      <c r="H13" s="15">
        <v>3.39</v>
      </c>
      <c r="I13" s="15">
        <v>5.12</v>
      </c>
      <c r="J13" s="15">
        <v>6.73</v>
      </c>
      <c r="K13" s="15">
        <v>8.08</v>
      </c>
      <c r="L13" s="15">
        <v>5.74</v>
      </c>
      <c r="M13" s="15">
        <v>4.1100000000000003</v>
      </c>
      <c r="N13" s="15">
        <v>55.46</v>
      </c>
      <c r="O13" s="16">
        <f t="shared" si="1"/>
        <v>4.621666666666667</v>
      </c>
    </row>
    <row r="14" spans="1:15" s="5" customFormat="1" x14ac:dyDescent="0.2">
      <c r="A14" s="14" t="s">
        <v>163</v>
      </c>
      <c r="B14" s="15">
        <v>3.61</v>
      </c>
      <c r="C14" s="15">
        <v>3.57</v>
      </c>
      <c r="D14" s="15">
        <v>3.84</v>
      </c>
      <c r="E14" s="15">
        <v>6.06</v>
      </c>
      <c r="F14" s="15">
        <v>6.34</v>
      </c>
      <c r="G14" s="15">
        <v>4.42</v>
      </c>
      <c r="H14" s="15">
        <v>6.88</v>
      </c>
      <c r="I14" s="15">
        <v>8.4700000000000006</v>
      </c>
      <c r="J14" s="15">
        <v>8.2200000000000006</v>
      </c>
      <c r="K14" s="15">
        <v>8.3800000000000008</v>
      </c>
      <c r="L14" s="15">
        <v>8.39</v>
      </c>
      <c r="M14" s="15">
        <v>7.09</v>
      </c>
      <c r="N14" s="15">
        <v>75.28</v>
      </c>
      <c r="O14" s="16">
        <f t="shared" si="1"/>
        <v>6.2733333333333334</v>
      </c>
    </row>
    <row r="15" spans="1:15" s="5" customFormat="1" x14ac:dyDescent="0.2">
      <c r="A15" s="14" t="s">
        <v>164</v>
      </c>
      <c r="B15" s="15">
        <v>1.91</v>
      </c>
      <c r="C15" s="15">
        <v>1.33</v>
      </c>
      <c r="D15" s="15">
        <v>2.16</v>
      </c>
      <c r="E15" s="15">
        <v>4.09</v>
      </c>
      <c r="F15" s="15">
        <v>5.41</v>
      </c>
      <c r="G15" s="15">
        <v>3.46</v>
      </c>
      <c r="H15" s="15">
        <v>4.8099999999999996</v>
      </c>
      <c r="I15" s="15">
        <v>6.3</v>
      </c>
      <c r="J15" s="15">
        <v>6.52</v>
      </c>
      <c r="K15" s="15">
        <v>5.9</v>
      </c>
      <c r="L15" s="15">
        <v>5.05</v>
      </c>
      <c r="M15" s="15">
        <v>2.52</v>
      </c>
      <c r="N15" s="15">
        <v>49.45</v>
      </c>
      <c r="O15" s="16">
        <f t="shared" si="1"/>
        <v>4.1208333333333336</v>
      </c>
    </row>
    <row r="16" spans="1:15" s="5" customFormat="1" x14ac:dyDescent="0.2">
      <c r="A16" s="14" t="s">
        <v>165</v>
      </c>
      <c r="B16" s="15">
        <v>2.4300000000000002</v>
      </c>
      <c r="C16" s="15">
        <v>2.98</v>
      </c>
      <c r="D16" s="15">
        <v>3.1</v>
      </c>
      <c r="E16" s="15">
        <v>4.63</v>
      </c>
      <c r="F16" s="15">
        <v>5.82</v>
      </c>
      <c r="G16" s="15">
        <v>4.29</v>
      </c>
      <c r="H16" s="15">
        <v>4.99</v>
      </c>
      <c r="I16" s="15">
        <v>6.7</v>
      </c>
      <c r="J16" s="15">
        <v>5.9</v>
      </c>
      <c r="K16" s="15">
        <v>7.86</v>
      </c>
      <c r="L16" s="15">
        <v>7.12</v>
      </c>
      <c r="M16" s="15">
        <v>3.63</v>
      </c>
      <c r="N16" s="15">
        <v>59.44</v>
      </c>
      <c r="O16" s="16">
        <f t="shared" si="1"/>
        <v>4.9533333333333331</v>
      </c>
    </row>
    <row r="17" spans="1:15" s="5" customFormat="1" x14ac:dyDescent="0.2">
      <c r="A17" s="14" t="s">
        <v>166</v>
      </c>
      <c r="B17" s="15">
        <v>4.16</v>
      </c>
      <c r="C17" s="15">
        <v>2.95</v>
      </c>
      <c r="D17" s="15">
        <v>3.4</v>
      </c>
      <c r="E17" s="15">
        <v>4.49</v>
      </c>
      <c r="F17" s="15">
        <v>6.22</v>
      </c>
      <c r="G17" s="15">
        <v>4.78</v>
      </c>
      <c r="H17" s="15">
        <v>3.27</v>
      </c>
      <c r="I17" s="15">
        <v>4.74</v>
      </c>
      <c r="J17" s="15">
        <v>4.66</v>
      </c>
      <c r="K17" s="15">
        <v>4.97</v>
      </c>
      <c r="L17" s="15">
        <v>5.88</v>
      </c>
      <c r="M17" s="15">
        <v>5.0199999999999996</v>
      </c>
      <c r="N17" s="15">
        <v>54.53</v>
      </c>
      <c r="O17" s="16">
        <f t="shared" si="1"/>
        <v>4.5441666666666665</v>
      </c>
    </row>
    <row r="18" spans="1:15" s="5" customFormat="1" x14ac:dyDescent="0.2">
      <c r="A18" s="14" t="s">
        <v>167</v>
      </c>
      <c r="B18" s="15">
        <v>5.01</v>
      </c>
      <c r="C18" s="15">
        <v>3.46</v>
      </c>
      <c r="D18" s="15">
        <v>3.15</v>
      </c>
      <c r="E18" s="15">
        <v>5.41</v>
      </c>
      <c r="F18" s="15">
        <v>7.76</v>
      </c>
      <c r="G18" s="15">
        <v>5.41</v>
      </c>
      <c r="H18" s="15">
        <v>7.43</v>
      </c>
      <c r="I18" s="15">
        <v>8.17</v>
      </c>
      <c r="J18" s="15">
        <v>6.93</v>
      </c>
      <c r="K18" s="15">
        <v>6.32</v>
      </c>
      <c r="L18" s="15">
        <v>8.6999999999999993</v>
      </c>
      <c r="M18" s="15">
        <v>7.2</v>
      </c>
      <c r="N18" s="15">
        <v>74.959999999999994</v>
      </c>
      <c r="O18" s="16">
        <f t="shared" si="1"/>
        <v>6.2466666666666661</v>
      </c>
    </row>
    <row r="19" spans="1:15" s="5" customFormat="1" x14ac:dyDescent="0.2">
      <c r="A19" s="14" t="s">
        <v>168</v>
      </c>
      <c r="B19" s="15">
        <v>3.43</v>
      </c>
      <c r="C19" s="15">
        <v>2.2000000000000002</v>
      </c>
      <c r="D19" s="15">
        <v>2.29</v>
      </c>
      <c r="E19" s="15">
        <v>4.1399999999999997</v>
      </c>
      <c r="F19" s="15">
        <v>5.9</v>
      </c>
      <c r="G19" s="15">
        <v>4.6900000000000004</v>
      </c>
      <c r="H19" s="15">
        <v>4.93</v>
      </c>
      <c r="I19" s="15">
        <v>5.8</v>
      </c>
      <c r="J19" s="15">
        <v>5.77</v>
      </c>
      <c r="K19" s="15">
        <v>5.64</v>
      </c>
      <c r="L19" s="15">
        <v>6.12</v>
      </c>
      <c r="M19" s="15">
        <v>4.8600000000000003</v>
      </c>
      <c r="N19" s="15">
        <v>55.78</v>
      </c>
      <c r="O19" s="16">
        <f t="shared" si="1"/>
        <v>4.6483333333333334</v>
      </c>
    </row>
    <row r="20" spans="1:15" s="5" customFormat="1" x14ac:dyDescent="0.2">
      <c r="A20" s="14" t="s">
        <v>169</v>
      </c>
      <c r="B20" s="15">
        <v>4.01</v>
      </c>
      <c r="C20" s="15">
        <v>2.5299999999999998</v>
      </c>
      <c r="D20" s="15">
        <v>3.11</v>
      </c>
      <c r="E20" s="15">
        <v>4.33</v>
      </c>
      <c r="F20" s="15">
        <v>7.95</v>
      </c>
      <c r="G20" s="15">
        <v>7.08</v>
      </c>
      <c r="H20" s="15">
        <v>6.41</v>
      </c>
      <c r="I20" s="15">
        <v>8.4</v>
      </c>
      <c r="J20" s="15">
        <v>7.18</v>
      </c>
      <c r="K20" s="15">
        <v>6.52</v>
      </c>
      <c r="L20" s="15">
        <v>7.24</v>
      </c>
      <c r="M20" s="15">
        <v>6.52</v>
      </c>
      <c r="N20" s="15">
        <v>71.27</v>
      </c>
      <c r="O20" s="16">
        <f t="shared" si="1"/>
        <v>5.939166666666666</v>
      </c>
    </row>
    <row r="21" spans="1:15" s="5" customFormat="1" x14ac:dyDescent="0.2">
      <c r="A21" s="14" t="s">
        <v>170</v>
      </c>
      <c r="B21" s="15">
        <v>3.14</v>
      </c>
      <c r="C21" s="15">
        <v>2.5499999999999998</v>
      </c>
      <c r="D21" s="15">
        <v>2.42</v>
      </c>
      <c r="E21" s="15">
        <v>3.46</v>
      </c>
      <c r="F21" s="15">
        <v>5.4</v>
      </c>
      <c r="G21" s="15">
        <v>4.49</v>
      </c>
      <c r="H21" s="15">
        <v>5.33</v>
      </c>
      <c r="I21" s="15">
        <v>6.93</v>
      </c>
      <c r="J21" s="15">
        <v>7.65</v>
      </c>
      <c r="K21" s="15">
        <v>6.89</v>
      </c>
      <c r="L21" s="15">
        <v>5.8</v>
      </c>
      <c r="M21" s="15">
        <v>3.6</v>
      </c>
      <c r="N21" s="15">
        <v>57.66</v>
      </c>
      <c r="O21" s="16">
        <f t="shared" si="1"/>
        <v>4.8049999999999997</v>
      </c>
    </row>
    <row r="22" spans="1:15" s="5" customFormat="1" x14ac:dyDescent="0.2">
      <c r="A22" s="14" t="s">
        <v>171</v>
      </c>
      <c r="B22" s="15">
        <v>2.88</v>
      </c>
      <c r="C22" s="15">
        <v>2.13</v>
      </c>
      <c r="D22" s="15">
        <v>2.66</v>
      </c>
      <c r="E22" s="15">
        <v>3.15</v>
      </c>
      <c r="F22" s="15">
        <v>5.54</v>
      </c>
      <c r="G22" s="15">
        <v>3.73</v>
      </c>
      <c r="H22" s="15">
        <v>4.1100000000000003</v>
      </c>
      <c r="I22" s="15">
        <v>5.08</v>
      </c>
      <c r="J22" s="15">
        <v>6.15</v>
      </c>
      <c r="K22" s="15">
        <v>6.62</v>
      </c>
      <c r="L22" s="15">
        <v>5.95</v>
      </c>
      <c r="M22" s="15">
        <v>4.4800000000000004</v>
      </c>
      <c r="N22" s="15">
        <v>52.48</v>
      </c>
      <c r="O22" s="16">
        <f t="shared" si="1"/>
        <v>4.3733333333333331</v>
      </c>
    </row>
    <row r="23" spans="1:15" s="5" customFormat="1" x14ac:dyDescent="0.2">
      <c r="A23" s="14" t="s">
        <v>172</v>
      </c>
      <c r="B23" s="15">
        <v>3.8</v>
      </c>
      <c r="C23" s="15">
        <v>3.38</v>
      </c>
      <c r="D23" s="15">
        <v>4.3600000000000003</v>
      </c>
      <c r="E23" s="15">
        <v>7.22</v>
      </c>
      <c r="F23" s="15">
        <v>10.84</v>
      </c>
      <c r="G23" s="15">
        <v>3.93</v>
      </c>
      <c r="H23" s="15">
        <v>4.12</v>
      </c>
      <c r="I23" s="15">
        <v>6.6</v>
      </c>
      <c r="J23" s="15">
        <v>9.91</v>
      </c>
      <c r="K23" s="15">
        <v>11.35</v>
      </c>
      <c r="L23" s="15">
        <v>7.02</v>
      </c>
      <c r="M23" s="15">
        <v>4.87</v>
      </c>
      <c r="N23" s="15">
        <v>77.39</v>
      </c>
      <c r="O23" s="16">
        <f t="shared" si="1"/>
        <v>6.4491666666666667</v>
      </c>
    </row>
    <row r="24" spans="1:15" s="5" customFormat="1" x14ac:dyDescent="0.2">
      <c r="A24" s="14" t="s">
        <v>173</v>
      </c>
      <c r="B24" s="15">
        <v>3.84</v>
      </c>
      <c r="C24" s="15">
        <v>3.13</v>
      </c>
      <c r="D24" s="15">
        <v>2.8</v>
      </c>
      <c r="E24" s="15">
        <v>4.58</v>
      </c>
      <c r="F24" s="15">
        <v>6</v>
      </c>
      <c r="G24" s="15">
        <v>5.22</v>
      </c>
      <c r="H24" s="15">
        <v>6.14</v>
      </c>
      <c r="I24" s="15">
        <v>7.62</v>
      </c>
      <c r="J24" s="15">
        <v>6.55</v>
      </c>
      <c r="K24" s="15">
        <v>6.69</v>
      </c>
      <c r="L24" s="15">
        <v>6.02</v>
      </c>
      <c r="M24" s="15">
        <v>4.79</v>
      </c>
      <c r="N24" s="15">
        <v>63.38</v>
      </c>
      <c r="O24" s="16">
        <f t="shared" si="1"/>
        <v>5.2816666666666672</v>
      </c>
    </row>
    <row r="25" spans="1:15" s="5" customFormat="1" x14ac:dyDescent="0.2">
      <c r="A25" s="14" t="s">
        <v>174</v>
      </c>
      <c r="B25" s="15">
        <v>1.1100000000000001</v>
      </c>
      <c r="C25" s="15">
        <v>1.05</v>
      </c>
      <c r="D25" s="15">
        <v>1.37</v>
      </c>
      <c r="E25" s="15">
        <v>2.46</v>
      </c>
      <c r="F25" s="15">
        <v>3.58</v>
      </c>
      <c r="G25" s="15">
        <v>2.42</v>
      </c>
      <c r="H25" s="15">
        <v>2.14</v>
      </c>
      <c r="I25" s="15">
        <v>4.46</v>
      </c>
      <c r="J25" s="15">
        <v>6.26</v>
      </c>
      <c r="K25" s="15">
        <v>6.56</v>
      </c>
      <c r="L25" s="15">
        <v>3.79</v>
      </c>
      <c r="M25" s="15">
        <v>1.47</v>
      </c>
      <c r="N25" s="15">
        <v>36.67</v>
      </c>
      <c r="O25" s="16">
        <f t="shared" si="1"/>
        <v>3.0558333333333336</v>
      </c>
    </row>
    <row r="26" spans="1:15" s="5" customFormat="1" x14ac:dyDescent="0.2">
      <c r="A26" s="14" t="s">
        <v>175</v>
      </c>
      <c r="B26" s="15">
        <v>3.84</v>
      </c>
      <c r="C26" s="15">
        <v>3.13</v>
      </c>
      <c r="D26" s="15">
        <v>2.8</v>
      </c>
      <c r="E26" s="15">
        <v>4.58</v>
      </c>
      <c r="F26" s="15">
        <v>6</v>
      </c>
      <c r="G26" s="15">
        <v>5.22</v>
      </c>
      <c r="H26" s="15">
        <v>6.14</v>
      </c>
      <c r="I26" s="15">
        <v>7.62</v>
      </c>
      <c r="J26" s="15">
        <v>6.55</v>
      </c>
      <c r="K26" s="15">
        <v>6.69</v>
      </c>
      <c r="L26" s="15">
        <v>6.02</v>
      </c>
      <c r="M26" s="15">
        <v>4.79</v>
      </c>
      <c r="N26" s="15">
        <v>63.38</v>
      </c>
      <c r="O26" s="16">
        <f t="shared" si="1"/>
        <v>5.2816666666666672</v>
      </c>
    </row>
    <row r="27" spans="1:15" s="5" customFormat="1" x14ac:dyDescent="0.2">
      <c r="A27" s="14" t="s">
        <v>176</v>
      </c>
      <c r="B27" s="15">
        <v>4.8099999999999996</v>
      </c>
      <c r="C27" s="15">
        <v>4</v>
      </c>
      <c r="D27" s="15">
        <v>4.2300000000000004</v>
      </c>
      <c r="E27" s="15">
        <v>6.89</v>
      </c>
      <c r="F27" s="15">
        <v>8.36</v>
      </c>
      <c r="G27" s="15">
        <v>3.45</v>
      </c>
      <c r="H27" s="15">
        <v>5.48</v>
      </c>
      <c r="I27" s="15">
        <v>6.93</v>
      </c>
      <c r="J27" s="15">
        <v>8.0299999999999994</v>
      </c>
      <c r="K27" s="15">
        <v>8.25</v>
      </c>
      <c r="L27" s="15">
        <v>8.0299999999999994</v>
      </c>
      <c r="M27" s="15">
        <v>6.54</v>
      </c>
      <c r="N27" s="15">
        <v>75</v>
      </c>
      <c r="O27" s="16">
        <f t="shared" si="1"/>
        <v>6.25</v>
      </c>
    </row>
    <row r="28" spans="1:15" s="5" customFormat="1" x14ac:dyDescent="0.2">
      <c r="A28" s="14" t="s">
        <v>177</v>
      </c>
      <c r="B28" s="15">
        <v>2.74</v>
      </c>
      <c r="C28" s="15">
        <v>1.29</v>
      </c>
      <c r="D28" s="15">
        <v>1.31</v>
      </c>
      <c r="E28" s="15">
        <v>2.2999999999999998</v>
      </c>
      <c r="F28" s="15">
        <v>4.4000000000000004</v>
      </c>
      <c r="G28" s="15">
        <v>3.22</v>
      </c>
      <c r="H28" s="15">
        <v>3.16</v>
      </c>
      <c r="I28" s="15">
        <v>5.0199999999999996</v>
      </c>
      <c r="J28" s="15">
        <v>5.25</v>
      </c>
      <c r="K28" s="15">
        <v>5</v>
      </c>
      <c r="L28" s="15">
        <v>4.9800000000000004</v>
      </c>
      <c r="M28" s="15">
        <v>3.39</v>
      </c>
      <c r="N28" s="15">
        <v>42.06</v>
      </c>
      <c r="O28" s="16">
        <f t="shared" si="1"/>
        <v>3.5050000000000003</v>
      </c>
    </row>
    <row r="29" spans="1:15" s="5" customFormat="1" x14ac:dyDescent="0.2">
      <c r="A29" s="14" t="s">
        <v>178</v>
      </c>
      <c r="B29" s="15">
        <v>5.03</v>
      </c>
      <c r="C29" s="15">
        <v>3.61</v>
      </c>
      <c r="D29" s="15">
        <v>2.67</v>
      </c>
      <c r="E29" s="15">
        <v>5.05</v>
      </c>
      <c r="F29" s="15">
        <v>6.5</v>
      </c>
      <c r="G29" s="15">
        <v>4.6100000000000003</v>
      </c>
      <c r="H29" s="15">
        <v>6.76</v>
      </c>
      <c r="I29" s="15">
        <v>6.72</v>
      </c>
      <c r="J29" s="15">
        <v>5.73</v>
      </c>
      <c r="K29" s="15">
        <v>5.8</v>
      </c>
      <c r="L29" s="15">
        <v>7.51</v>
      </c>
      <c r="M29" s="15">
        <v>6.79</v>
      </c>
      <c r="N29" s="15">
        <v>66.760000000000005</v>
      </c>
      <c r="O29" s="16">
        <f t="shared" si="1"/>
        <v>5.5633333333333335</v>
      </c>
    </row>
    <row r="30" spans="1:15" s="5" customFormat="1" x14ac:dyDescent="0.2">
      <c r="A30" s="14" t="s">
        <v>179</v>
      </c>
      <c r="B30" s="15">
        <v>3.51</v>
      </c>
      <c r="C30" s="15">
        <v>2.71</v>
      </c>
      <c r="D30" s="15">
        <v>2.98</v>
      </c>
      <c r="E30" s="15">
        <v>3.87</v>
      </c>
      <c r="F30" s="15">
        <v>7.43</v>
      </c>
      <c r="G30" s="15">
        <v>4.97</v>
      </c>
      <c r="H30" s="15">
        <v>5.28</v>
      </c>
      <c r="I30" s="15">
        <v>6.2</v>
      </c>
      <c r="J30" s="15">
        <v>6.55</v>
      </c>
      <c r="K30" s="15">
        <v>7.79</v>
      </c>
      <c r="L30" s="15">
        <v>7.17</v>
      </c>
      <c r="M30" s="15">
        <v>4.74</v>
      </c>
      <c r="N30" s="15">
        <v>63.18</v>
      </c>
      <c r="O30" s="16">
        <f t="shared" si="1"/>
        <v>5.2649999999999997</v>
      </c>
    </row>
    <row r="31" spans="1:15" s="5" customFormat="1" x14ac:dyDescent="0.2">
      <c r="A31" s="14" t="s">
        <v>180</v>
      </c>
      <c r="B31" s="15">
        <v>3.5</v>
      </c>
      <c r="C31" s="15">
        <v>3.23</v>
      </c>
      <c r="D31" s="15">
        <v>3.08</v>
      </c>
      <c r="E31" s="15">
        <v>5.82</v>
      </c>
      <c r="F31" s="15">
        <v>7.96</v>
      </c>
      <c r="G31" s="15">
        <v>3.35</v>
      </c>
      <c r="H31" s="15">
        <v>3.14</v>
      </c>
      <c r="I31" s="15">
        <v>4.68</v>
      </c>
      <c r="J31" s="15">
        <v>6.86</v>
      </c>
      <c r="K31" s="15">
        <v>8.06</v>
      </c>
      <c r="L31" s="15">
        <v>6.45</v>
      </c>
      <c r="M31" s="15">
        <v>5.42</v>
      </c>
      <c r="N31" s="15">
        <v>61.55</v>
      </c>
      <c r="O31" s="16">
        <f t="shared" si="1"/>
        <v>5.1291666666666664</v>
      </c>
    </row>
    <row r="32" spans="1:15" s="5" customFormat="1" x14ac:dyDescent="0.2">
      <c r="A32" s="14" t="s">
        <v>185</v>
      </c>
      <c r="B32" s="15">
        <v>1.06</v>
      </c>
      <c r="C32" s="15">
        <v>0.88</v>
      </c>
      <c r="D32" s="15">
        <v>1.39</v>
      </c>
      <c r="E32" s="15">
        <v>2.11</v>
      </c>
      <c r="F32" s="15">
        <v>3.21</v>
      </c>
      <c r="G32" s="15">
        <v>2.15</v>
      </c>
      <c r="H32" s="15">
        <v>2.16</v>
      </c>
      <c r="I32" s="15">
        <v>3.67</v>
      </c>
      <c r="J32" s="15">
        <v>4.97</v>
      </c>
      <c r="K32" s="15">
        <v>5.22</v>
      </c>
      <c r="L32" s="15">
        <v>3.68</v>
      </c>
      <c r="M32" s="15">
        <v>1.58</v>
      </c>
      <c r="N32" s="15">
        <v>32.090000000000003</v>
      </c>
      <c r="O32" s="16">
        <f t="shared" si="1"/>
        <v>2.6741666666666668</v>
      </c>
    </row>
    <row r="33" spans="1:15" s="5" customFormat="1" x14ac:dyDescent="0.2">
      <c r="A33" s="14" t="s">
        <v>181</v>
      </c>
      <c r="B33" s="15">
        <v>1.97</v>
      </c>
      <c r="C33" s="15">
        <v>1.67</v>
      </c>
      <c r="D33" s="15">
        <v>1.63</v>
      </c>
      <c r="E33" s="15">
        <v>2.39</v>
      </c>
      <c r="F33" s="15">
        <v>4.71</v>
      </c>
      <c r="G33" s="15">
        <v>5.39</v>
      </c>
      <c r="H33" s="15">
        <v>5.77</v>
      </c>
      <c r="I33" s="15">
        <v>6.56</v>
      </c>
      <c r="J33" s="15">
        <v>8</v>
      </c>
      <c r="K33" s="15">
        <v>8.0299999999999994</v>
      </c>
      <c r="L33" s="15">
        <v>5.42</v>
      </c>
      <c r="M33" s="15">
        <v>2.7</v>
      </c>
      <c r="N33" s="15">
        <v>54.24</v>
      </c>
      <c r="O33" s="16">
        <f t="shared" si="1"/>
        <v>4.5200000000000005</v>
      </c>
    </row>
    <row r="34" spans="1:15" s="5" customFormat="1" x14ac:dyDescent="0.2">
      <c r="A34" s="14" t="s">
        <v>182</v>
      </c>
      <c r="B34" s="15">
        <v>1.0900000000000001</v>
      </c>
      <c r="C34" s="15">
        <v>0.96</v>
      </c>
      <c r="D34" s="15">
        <v>1.07</v>
      </c>
      <c r="E34" s="15">
        <v>1.91</v>
      </c>
      <c r="F34" s="15">
        <v>3.03</v>
      </c>
      <c r="G34" s="15">
        <v>2.2799999999999998</v>
      </c>
      <c r="H34" s="15">
        <v>2.06</v>
      </c>
      <c r="I34" s="15">
        <v>3.62</v>
      </c>
      <c r="J34" s="15">
        <v>4.92</v>
      </c>
      <c r="K34" s="15">
        <v>5.45</v>
      </c>
      <c r="L34" s="15">
        <v>3.63</v>
      </c>
      <c r="M34" s="15">
        <v>1.18</v>
      </c>
      <c r="N34" s="15">
        <v>31.19</v>
      </c>
      <c r="O34" s="16">
        <f t="shared" si="1"/>
        <v>2.5991666666666666</v>
      </c>
    </row>
    <row r="35" spans="1:15" s="5" customFormat="1" x14ac:dyDescent="0.2">
      <c r="A35" s="14" t="s">
        <v>183</v>
      </c>
      <c r="B35" s="15">
        <v>3.61</v>
      </c>
      <c r="C35" s="15">
        <v>3.57</v>
      </c>
      <c r="D35" s="15">
        <v>3.84</v>
      </c>
      <c r="E35" s="15">
        <v>6.06</v>
      </c>
      <c r="F35" s="15">
        <v>6.34</v>
      </c>
      <c r="G35" s="15">
        <v>4.42</v>
      </c>
      <c r="H35" s="15">
        <v>6.88</v>
      </c>
      <c r="I35" s="15">
        <v>8.4700000000000006</v>
      </c>
      <c r="J35" s="15">
        <v>8.2200000000000006</v>
      </c>
      <c r="K35" s="15">
        <v>8.3800000000000008</v>
      </c>
      <c r="L35" s="15">
        <v>8.39</v>
      </c>
      <c r="M35" s="15">
        <v>7.09</v>
      </c>
      <c r="N35" s="15">
        <v>75.28</v>
      </c>
      <c r="O35" s="16">
        <f t="shared" si="1"/>
        <v>6.2733333333333334</v>
      </c>
    </row>
    <row r="36" spans="1:15" s="5" customFormat="1" x14ac:dyDescent="0.2">
      <c r="A36" s="14" t="s">
        <v>184</v>
      </c>
      <c r="B36" s="15">
        <v>3.5</v>
      </c>
      <c r="C36" s="15">
        <v>2.4300000000000002</v>
      </c>
      <c r="D36" s="15">
        <v>3.01</v>
      </c>
      <c r="E36" s="15">
        <v>4.03</v>
      </c>
      <c r="F36" s="15">
        <v>6.24</v>
      </c>
      <c r="G36" s="15">
        <v>5.27</v>
      </c>
      <c r="H36" s="15">
        <v>5.44</v>
      </c>
      <c r="I36" s="15">
        <v>8.15</v>
      </c>
      <c r="J36" s="15">
        <v>7.98</v>
      </c>
      <c r="K36" s="15">
        <v>7.16</v>
      </c>
      <c r="L36" s="15">
        <v>6.9</v>
      </c>
      <c r="M36" s="15">
        <v>4.84</v>
      </c>
      <c r="N36" s="15">
        <v>64.95</v>
      </c>
      <c r="O36" s="16">
        <f t="shared" si="1"/>
        <v>5.4125000000000005</v>
      </c>
    </row>
    <row r="37" spans="1:15" s="5" customFormat="1" x14ac:dyDescent="0.2">
      <c r="A37" s="14" t="s">
        <v>186</v>
      </c>
      <c r="B37" s="15">
        <v>4.5</v>
      </c>
      <c r="C37" s="15">
        <v>3.03</v>
      </c>
      <c r="D37" s="15">
        <v>2.83</v>
      </c>
      <c r="E37" s="15">
        <v>4.28</v>
      </c>
      <c r="F37" s="15">
        <v>5.56</v>
      </c>
      <c r="G37" s="15">
        <v>3.64</v>
      </c>
      <c r="H37" s="15">
        <v>3.49</v>
      </c>
      <c r="I37" s="15">
        <v>4.2699999999999996</v>
      </c>
      <c r="J37" s="15">
        <v>4.75</v>
      </c>
      <c r="K37" s="15">
        <v>5.33</v>
      </c>
      <c r="L37" s="15">
        <v>5.95</v>
      </c>
      <c r="M37" s="15">
        <v>5.37</v>
      </c>
      <c r="N37" s="15">
        <v>53.01</v>
      </c>
      <c r="O37" s="16">
        <f t="shared" si="1"/>
        <v>4.4174999999999995</v>
      </c>
    </row>
    <row r="38" spans="1:15" s="5" customFormat="1" x14ac:dyDescent="0.2">
      <c r="A38" s="14" t="s">
        <v>187</v>
      </c>
      <c r="B38" s="15">
        <v>2.0299999999999998</v>
      </c>
      <c r="C38" s="15">
        <v>1.7</v>
      </c>
      <c r="D38" s="15">
        <v>2.27</v>
      </c>
      <c r="E38" s="15">
        <v>5.83</v>
      </c>
      <c r="F38" s="15">
        <v>5.45</v>
      </c>
      <c r="G38" s="15">
        <v>3.52</v>
      </c>
      <c r="H38" s="15">
        <v>4.5199999999999996</v>
      </c>
      <c r="I38" s="15">
        <v>6.8</v>
      </c>
      <c r="J38" s="15">
        <v>9.2100000000000009</v>
      </c>
      <c r="K38" s="15">
        <v>7.34</v>
      </c>
      <c r="L38" s="15">
        <v>5.69</v>
      </c>
      <c r="M38" s="15">
        <v>3.09</v>
      </c>
      <c r="N38" s="15">
        <v>57.43</v>
      </c>
      <c r="O38" s="16">
        <f t="shared" ref="O38:O69" si="2">N38/12</f>
        <v>4.7858333333333336</v>
      </c>
    </row>
    <row r="39" spans="1:15" s="5" customFormat="1" x14ac:dyDescent="0.2">
      <c r="A39" s="14" t="s">
        <v>188</v>
      </c>
      <c r="B39" s="15">
        <v>3.73</v>
      </c>
      <c r="C39" s="15">
        <v>3.42</v>
      </c>
      <c r="D39" s="15">
        <v>3.15</v>
      </c>
      <c r="E39" s="15">
        <v>4.37</v>
      </c>
      <c r="F39" s="15">
        <v>8.6999999999999993</v>
      </c>
      <c r="G39" s="15">
        <v>7.3</v>
      </c>
      <c r="H39" s="15">
        <v>8.19</v>
      </c>
      <c r="I39" s="15">
        <v>9.17</v>
      </c>
      <c r="J39" s="15">
        <v>10.31</v>
      </c>
      <c r="K39" s="15">
        <v>9.6300000000000008</v>
      </c>
      <c r="L39" s="15">
        <v>8.6300000000000008</v>
      </c>
      <c r="M39" s="15">
        <v>5.69</v>
      </c>
      <c r="N39" s="15">
        <v>82.3</v>
      </c>
      <c r="O39" s="16">
        <f t="shared" si="2"/>
        <v>6.8583333333333334</v>
      </c>
    </row>
    <row r="40" spans="1:15" s="5" customFormat="1" x14ac:dyDescent="0.2">
      <c r="A40" s="14" t="s">
        <v>189</v>
      </c>
      <c r="B40" s="15">
        <v>3.63</v>
      </c>
      <c r="C40" s="15">
        <v>2.77</v>
      </c>
      <c r="D40" s="15">
        <v>3.44</v>
      </c>
      <c r="E40" s="15">
        <v>5.0999999999999996</v>
      </c>
      <c r="F40" s="15">
        <v>7.36</v>
      </c>
      <c r="G40" s="15">
        <v>5.95</v>
      </c>
      <c r="H40" s="15">
        <v>4.53</v>
      </c>
      <c r="I40" s="15">
        <v>5.34</v>
      </c>
      <c r="J40" s="15">
        <v>5.44</v>
      </c>
      <c r="K40" s="15">
        <v>5.8</v>
      </c>
      <c r="L40" s="15">
        <v>5.77</v>
      </c>
      <c r="M40" s="15">
        <v>4.68</v>
      </c>
      <c r="N40" s="15">
        <v>59.81</v>
      </c>
      <c r="O40" s="16">
        <f t="shared" si="2"/>
        <v>4.9841666666666669</v>
      </c>
    </row>
    <row r="41" spans="1:15" s="5" customFormat="1" x14ac:dyDescent="0.2">
      <c r="A41" s="14" t="s">
        <v>190</v>
      </c>
      <c r="B41" s="15">
        <v>3.81</v>
      </c>
      <c r="C41" s="15">
        <v>3.28</v>
      </c>
      <c r="D41" s="15">
        <v>3.13</v>
      </c>
      <c r="E41" s="15">
        <v>6.12</v>
      </c>
      <c r="F41" s="15">
        <v>8.7200000000000006</v>
      </c>
      <c r="G41" s="15">
        <v>5.2</v>
      </c>
      <c r="H41" s="15">
        <v>5.12</v>
      </c>
      <c r="I41" s="15">
        <v>8.07</v>
      </c>
      <c r="J41" s="15">
        <v>12.34</v>
      </c>
      <c r="K41" s="15">
        <v>10.1</v>
      </c>
      <c r="L41" s="15">
        <v>6.48</v>
      </c>
      <c r="M41" s="15">
        <v>3.85</v>
      </c>
      <c r="N41" s="15">
        <v>76.2</v>
      </c>
      <c r="O41" s="16">
        <f t="shared" si="2"/>
        <v>6.3500000000000005</v>
      </c>
    </row>
    <row r="42" spans="1:15" s="5" customFormat="1" x14ac:dyDescent="0.2">
      <c r="A42" s="14" t="s">
        <v>191</v>
      </c>
      <c r="B42" s="15">
        <v>1.24</v>
      </c>
      <c r="C42" s="15">
        <v>1.1299999999999999</v>
      </c>
      <c r="D42" s="15">
        <v>1.49</v>
      </c>
      <c r="E42" s="15">
        <v>2.86</v>
      </c>
      <c r="F42" s="15">
        <v>4.26</v>
      </c>
      <c r="G42" s="15">
        <v>2.86</v>
      </c>
      <c r="H42" s="15">
        <v>3.23</v>
      </c>
      <c r="I42" s="15">
        <v>4.97</v>
      </c>
      <c r="J42" s="15">
        <v>6.85</v>
      </c>
      <c r="K42" s="15">
        <v>7.07</v>
      </c>
      <c r="L42" s="15">
        <v>4.3499999999999996</v>
      </c>
      <c r="M42" s="15">
        <v>1.88</v>
      </c>
      <c r="N42" s="15">
        <v>42.2</v>
      </c>
      <c r="O42" s="16">
        <f t="shared" si="2"/>
        <v>3.5166666666666671</v>
      </c>
    </row>
    <row r="43" spans="1:15" s="5" customFormat="1" x14ac:dyDescent="0.2">
      <c r="A43" s="14" t="s">
        <v>192</v>
      </c>
      <c r="B43" s="15">
        <v>2.84</v>
      </c>
      <c r="C43" s="15">
        <v>2.5</v>
      </c>
      <c r="D43" s="15">
        <v>2.57</v>
      </c>
      <c r="E43" s="15">
        <v>4.0999999999999996</v>
      </c>
      <c r="F43" s="15">
        <v>6.99</v>
      </c>
      <c r="G43" s="15">
        <v>6.1</v>
      </c>
      <c r="H43" s="15">
        <v>6.4</v>
      </c>
      <c r="I43" s="15">
        <v>7.98</v>
      </c>
      <c r="J43" s="15">
        <v>8.51</v>
      </c>
      <c r="K43" s="15">
        <v>8.09</v>
      </c>
      <c r="L43" s="15">
        <v>6.75</v>
      </c>
      <c r="M43" s="15">
        <v>4.68</v>
      </c>
      <c r="N43" s="15">
        <v>67.52</v>
      </c>
      <c r="O43" s="16">
        <f t="shared" si="2"/>
        <v>5.626666666666666</v>
      </c>
    </row>
    <row r="44" spans="1:15" s="5" customFormat="1" x14ac:dyDescent="0.2">
      <c r="A44" s="14" t="s">
        <v>193</v>
      </c>
      <c r="B44" s="15">
        <v>2.09</v>
      </c>
      <c r="C44" s="15">
        <v>1.75</v>
      </c>
      <c r="D44" s="15">
        <v>2.08</v>
      </c>
      <c r="E44" s="15">
        <v>3.28</v>
      </c>
      <c r="F44" s="15">
        <v>4.3899999999999997</v>
      </c>
      <c r="G44" s="15">
        <v>2.65</v>
      </c>
      <c r="H44" s="15">
        <v>3.42</v>
      </c>
      <c r="I44" s="15">
        <v>5.54</v>
      </c>
      <c r="J44" s="15">
        <v>6.9</v>
      </c>
      <c r="K44" s="15">
        <v>6.39</v>
      </c>
      <c r="L44" s="15">
        <v>5.15</v>
      </c>
      <c r="M44" s="15">
        <v>2.63</v>
      </c>
      <c r="N44" s="15">
        <v>46.26</v>
      </c>
      <c r="O44" s="16">
        <f t="shared" si="2"/>
        <v>3.855</v>
      </c>
    </row>
    <row r="45" spans="1:15" s="5" customFormat="1" x14ac:dyDescent="0.2">
      <c r="A45" s="14" t="s">
        <v>194</v>
      </c>
      <c r="B45" s="15">
        <v>3.17</v>
      </c>
      <c r="C45" s="15">
        <v>2.63</v>
      </c>
      <c r="D45" s="15">
        <v>4.46</v>
      </c>
      <c r="E45" s="15">
        <v>8.43</v>
      </c>
      <c r="F45" s="15">
        <v>11.99</v>
      </c>
      <c r="G45" s="15">
        <v>8.14</v>
      </c>
      <c r="H45" s="15">
        <v>7.17</v>
      </c>
      <c r="I45" s="15">
        <v>9.39</v>
      </c>
      <c r="J45" s="15">
        <v>12.65</v>
      </c>
      <c r="K45" s="15">
        <v>11.99</v>
      </c>
      <c r="L45" s="15">
        <v>6.94</v>
      </c>
      <c r="M45" s="15">
        <v>3.23</v>
      </c>
      <c r="N45" s="15">
        <v>90.18</v>
      </c>
      <c r="O45" s="16">
        <f t="shared" si="2"/>
        <v>7.5150000000000006</v>
      </c>
    </row>
    <row r="46" spans="1:15" s="5" customFormat="1" x14ac:dyDescent="0.2">
      <c r="A46" s="14" t="s">
        <v>195</v>
      </c>
      <c r="B46" s="15">
        <v>1.77</v>
      </c>
      <c r="C46" s="15">
        <v>2.09</v>
      </c>
      <c r="D46" s="15">
        <v>2.72</v>
      </c>
      <c r="E46" s="15">
        <v>5.29</v>
      </c>
      <c r="F46" s="15">
        <v>8.24</v>
      </c>
      <c r="G46" s="15">
        <v>8.0500000000000007</v>
      </c>
      <c r="H46" s="15">
        <v>9.5399999999999991</v>
      </c>
      <c r="I46" s="15">
        <v>10.46</v>
      </c>
      <c r="J46" s="15">
        <v>10.6</v>
      </c>
      <c r="K46" s="15">
        <v>10.18</v>
      </c>
      <c r="L46" s="15">
        <v>5.41</v>
      </c>
      <c r="M46" s="15">
        <v>1.56</v>
      </c>
      <c r="N46" s="15">
        <v>75.91</v>
      </c>
      <c r="O46" s="16">
        <f t="shared" si="2"/>
        <v>6.3258333333333328</v>
      </c>
    </row>
    <row r="47" spans="1:15" s="5" customFormat="1" x14ac:dyDescent="0.2">
      <c r="A47" s="14" t="s">
        <v>196</v>
      </c>
      <c r="B47" s="15">
        <v>2.84</v>
      </c>
      <c r="C47" s="15">
        <v>2.5</v>
      </c>
      <c r="D47" s="15">
        <v>2.57</v>
      </c>
      <c r="E47" s="15">
        <v>4.0999999999999996</v>
      </c>
      <c r="F47" s="15">
        <v>6.99</v>
      </c>
      <c r="G47" s="15">
        <v>6.1</v>
      </c>
      <c r="H47" s="15">
        <v>6.4</v>
      </c>
      <c r="I47" s="15">
        <v>7.98</v>
      </c>
      <c r="J47" s="15">
        <v>8.51</v>
      </c>
      <c r="K47" s="15">
        <v>8.09</v>
      </c>
      <c r="L47" s="15">
        <v>6.75</v>
      </c>
      <c r="M47" s="15">
        <v>4.68</v>
      </c>
      <c r="N47" s="15">
        <v>67.52</v>
      </c>
      <c r="O47" s="16">
        <f t="shared" si="2"/>
        <v>5.626666666666666</v>
      </c>
    </row>
    <row r="48" spans="1:15" s="5" customFormat="1" x14ac:dyDescent="0.2">
      <c r="A48" s="14" t="s">
        <v>229</v>
      </c>
      <c r="B48" s="15">
        <v>5.01</v>
      </c>
      <c r="C48" s="15">
        <v>3.46</v>
      </c>
      <c r="D48" s="15">
        <v>3.15</v>
      </c>
      <c r="E48" s="15">
        <v>5.41</v>
      </c>
      <c r="F48" s="15">
        <v>7.76</v>
      </c>
      <c r="G48" s="15">
        <v>5.41</v>
      </c>
      <c r="H48" s="15">
        <v>7.43</v>
      </c>
      <c r="I48" s="15">
        <v>8.17</v>
      </c>
      <c r="J48" s="15">
        <v>6.93</v>
      </c>
      <c r="K48" s="15">
        <v>6.32</v>
      </c>
      <c r="L48" s="15">
        <v>8.6999999999999993</v>
      </c>
      <c r="M48" s="15">
        <v>7.2</v>
      </c>
      <c r="N48" s="15">
        <v>74.959999999999994</v>
      </c>
      <c r="O48" s="16">
        <f t="shared" si="2"/>
        <v>6.2466666666666661</v>
      </c>
    </row>
    <row r="49" spans="1:15" s="5" customFormat="1" x14ac:dyDescent="0.2">
      <c r="A49" s="14" t="s">
        <v>197</v>
      </c>
      <c r="B49" s="15">
        <v>5.82</v>
      </c>
      <c r="C49" s="15">
        <v>4.46</v>
      </c>
      <c r="D49" s="15">
        <v>4.93</v>
      </c>
      <c r="E49" s="15">
        <v>7.08</v>
      </c>
      <c r="F49" s="15">
        <v>11.38</v>
      </c>
      <c r="G49" s="15">
        <v>7.75</v>
      </c>
      <c r="H49" s="15">
        <v>7.47</v>
      </c>
      <c r="I49" s="15">
        <v>9.14</v>
      </c>
      <c r="J49" s="15">
        <v>10.039999999999999</v>
      </c>
      <c r="K49" s="15">
        <v>11.27</v>
      </c>
      <c r="L49" s="15">
        <v>11.22</v>
      </c>
      <c r="M49" s="15">
        <v>8.3000000000000007</v>
      </c>
      <c r="N49" s="15">
        <v>98.86</v>
      </c>
      <c r="O49" s="16">
        <f t="shared" si="2"/>
        <v>8.2383333333333333</v>
      </c>
    </row>
    <row r="50" spans="1:15" s="5" customFormat="1" x14ac:dyDescent="0.2">
      <c r="A50" s="14" t="s">
        <v>198</v>
      </c>
      <c r="B50" s="15">
        <v>4.7</v>
      </c>
      <c r="C50" s="15">
        <v>3.2</v>
      </c>
      <c r="D50" s="15">
        <v>3.22</v>
      </c>
      <c r="E50" s="15">
        <v>5.28</v>
      </c>
      <c r="F50" s="15">
        <v>6.98</v>
      </c>
      <c r="G50" s="15">
        <v>3.81</v>
      </c>
      <c r="H50" s="15">
        <v>4.7300000000000004</v>
      </c>
      <c r="I50" s="15">
        <v>4.8899999999999997</v>
      </c>
      <c r="J50" s="15">
        <v>5.5</v>
      </c>
      <c r="K50" s="15">
        <v>5.9</v>
      </c>
      <c r="L50" s="15">
        <v>7.05</v>
      </c>
      <c r="M50" s="15">
        <v>6.25</v>
      </c>
      <c r="N50" s="15">
        <v>61.51</v>
      </c>
      <c r="O50" s="16">
        <f t="shared" si="2"/>
        <v>5.1258333333333335</v>
      </c>
    </row>
    <row r="51" spans="1:15" s="5" customFormat="1" x14ac:dyDescent="0.2">
      <c r="A51" s="14" t="s">
        <v>199</v>
      </c>
      <c r="B51" s="15">
        <v>2.83</v>
      </c>
      <c r="C51" s="15">
        <v>3.71</v>
      </c>
      <c r="D51" s="15">
        <v>4.87</v>
      </c>
      <c r="E51" s="15">
        <v>7.05</v>
      </c>
      <c r="F51" s="15">
        <v>10.07</v>
      </c>
      <c r="G51" s="15">
        <v>6.25</v>
      </c>
      <c r="H51" s="15">
        <v>8.6300000000000008</v>
      </c>
      <c r="I51" s="15">
        <v>11.74</v>
      </c>
      <c r="J51" s="15">
        <v>13.98</v>
      </c>
      <c r="K51" s="15">
        <v>13.8</v>
      </c>
      <c r="L51" s="15">
        <v>9.09</v>
      </c>
      <c r="M51" s="15">
        <v>3.31</v>
      </c>
      <c r="N51" s="15">
        <v>95.33</v>
      </c>
      <c r="O51" s="16">
        <f t="shared" si="2"/>
        <v>7.9441666666666668</v>
      </c>
    </row>
    <row r="52" spans="1:15" s="5" customFormat="1" x14ac:dyDescent="0.2">
      <c r="A52" s="14" t="s">
        <v>200</v>
      </c>
      <c r="B52" s="15">
        <v>3.71</v>
      </c>
      <c r="C52" s="15">
        <v>2.7</v>
      </c>
      <c r="D52" s="15">
        <v>2.57</v>
      </c>
      <c r="E52" s="15">
        <v>3.67</v>
      </c>
      <c r="F52" s="15">
        <v>6.04</v>
      </c>
      <c r="G52" s="15">
        <v>5.66</v>
      </c>
      <c r="H52" s="15">
        <v>6.15</v>
      </c>
      <c r="I52" s="15">
        <v>7.61</v>
      </c>
      <c r="J52" s="15">
        <v>8.6999999999999993</v>
      </c>
      <c r="K52" s="15">
        <v>9.34</v>
      </c>
      <c r="L52" s="15">
        <v>7.71</v>
      </c>
      <c r="M52" s="15">
        <v>4.7699999999999996</v>
      </c>
      <c r="N52" s="15">
        <v>68.62</v>
      </c>
      <c r="O52" s="16">
        <f t="shared" si="2"/>
        <v>5.7183333333333337</v>
      </c>
    </row>
    <row r="53" spans="1:15" s="5" customFormat="1" x14ac:dyDescent="0.2">
      <c r="A53" s="14" t="s">
        <v>201</v>
      </c>
      <c r="B53" s="15">
        <v>1.48</v>
      </c>
      <c r="C53" s="15">
        <v>1.83</v>
      </c>
      <c r="D53" s="15">
        <v>2.52</v>
      </c>
      <c r="E53" s="15">
        <v>4.8</v>
      </c>
      <c r="F53" s="15">
        <v>7.05</v>
      </c>
      <c r="G53" s="15">
        <v>6.92</v>
      </c>
      <c r="H53" s="15">
        <v>8.91</v>
      </c>
      <c r="I53" s="15">
        <v>9.0399999999999991</v>
      </c>
      <c r="J53" s="15">
        <v>10.199999999999999</v>
      </c>
      <c r="K53" s="15">
        <v>8.4</v>
      </c>
      <c r="L53" s="15">
        <v>4.95</v>
      </c>
      <c r="M53" s="15">
        <v>2.12</v>
      </c>
      <c r="N53" s="15">
        <v>68.22</v>
      </c>
      <c r="O53" s="16">
        <f t="shared" si="2"/>
        <v>5.6849999999999996</v>
      </c>
    </row>
    <row r="54" spans="1:15" s="5" customFormat="1" x14ac:dyDescent="0.2">
      <c r="A54" s="14" t="s">
        <v>202</v>
      </c>
      <c r="B54" s="15">
        <v>2.39</v>
      </c>
      <c r="C54" s="15">
        <v>2.82</v>
      </c>
      <c r="D54" s="15">
        <v>3.84</v>
      </c>
      <c r="E54" s="15">
        <v>7.48</v>
      </c>
      <c r="F54" s="15">
        <v>12.83</v>
      </c>
      <c r="G54" s="15">
        <v>11.37</v>
      </c>
      <c r="H54" s="15">
        <v>8.08</v>
      </c>
      <c r="I54" s="15">
        <v>10.48</v>
      </c>
      <c r="J54" s="15">
        <v>10.96</v>
      </c>
      <c r="K54" s="15">
        <v>11.31</v>
      </c>
      <c r="L54" s="15">
        <v>6.46</v>
      </c>
      <c r="M54" s="15">
        <v>3.2</v>
      </c>
      <c r="N54" s="15">
        <v>91.22</v>
      </c>
      <c r="O54" s="16">
        <f t="shared" si="2"/>
        <v>7.6016666666666666</v>
      </c>
    </row>
    <row r="55" spans="1:15" s="5" customFormat="1" x14ac:dyDescent="0.2">
      <c r="A55" s="14" t="s">
        <v>203</v>
      </c>
      <c r="B55" s="15">
        <v>4.54</v>
      </c>
      <c r="C55" s="15">
        <v>3.26</v>
      </c>
      <c r="D55" s="15">
        <v>3.99</v>
      </c>
      <c r="E55" s="15">
        <v>7.06</v>
      </c>
      <c r="F55" s="15">
        <v>9.3000000000000007</v>
      </c>
      <c r="G55" s="15">
        <v>3.92</v>
      </c>
      <c r="H55" s="15">
        <v>4.5999999999999996</v>
      </c>
      <c r="I55" s="15">
        <v>6.38</v>
      </c>
      <c r="J55" s="15">
        <v>7.86</v>
      </c>
      <c r="K55" s="15">
        <v>8.4600000000000009</v>
      </c>
      <c r="L55" s="15">
        <v>7.97</v>
      </c>
      <c r="M55" s="15">
        <v>5.83</v>
      </c>
      <c r="N55" s="15">
        <v>73.17</v>
      </c>
      <c r="O55" s="16">
        <f t="shared" si="2"/>
        <v>6.0975000000000001</v>
      </c>
    </row>
    <row r="56" spans="1:15" s="5" customFormat="1" x14ac:dyDescent="0.2">
      <c r="A56" s="14" t="s">
        <v>204</v>
      </c>
      <c r="B56" s="15">
        <v>6.32</v>
      </c>
      <c r="C56" s="15">
        <v>4.45</v>
      </c>
      <c r="D56" s="15">
        <v>4.8</v>
      </c>
      <c r="E56" s="15">
        <v>7.68</v>
      </c>
      <c r="F56" s="15">
        <v>10.87</v>
      </c>
      <c r="G56" s="15">
        <v>9.27</v>
      </c>
      <c r="H56" s="15">
        <v>9.07</v>
      </c>
      <c r="I56" s="15">
        <v>11.17</v>
      </c>
      <c r="J56" s="15">
        <v>13.32</v>
      </c>
      <c r="K56" s="15">
        <v>11.17</v>
      </c>
      <c r="L56" s="15">
        <v>11.22</v>
      </c>
      <c r="M56" s="15">
        <v>9.06</v>
      </c>
      <c r="N56" s="15">
        <v>108.41</v>
      </c>
      <c r="O56" s="16">
        <f t="shared" si="2"/>
        <v>9.0341666666666658</v>
      </c>
    </row>
    <row r="57" spans="1:15" s="5" customFormat="1" x14ac:dyDescent="0.2">
      <c r="A57" s="14" t="s">
        <v>205</v>
      </c>
      <c r="B57" s="15">
        <v>5.48</v>
      </c>
      <c r="C57" s="15">
        <v>3.73</v>
      </c>
      <c r="D57" s="15">
        <v>4.58</v>
      </c>
      <c r="E57" s="15">
        <v>7.89</v>
      </c>
      <c r="F57" s="15">
        <v>8.0399999999999991</v>
      </c>
      <c r="G57" s="15">
        <v>3.03</v>
      </c>
      <c r="H57" s="15">
        <v>4.13</v>
      </c>
      <c r="I57" s="15">
        <v>5.88</v>
      </c>
      <c r="J57" s="15">
        <v>9.1300000000000008</v>
      </c>
      <c r="K57" s="15">
        <v>7.77</v>
      </c>
      <c r="L57" s="15">
        <v>8.81</v>
      </c>
      <c r="M57" s="15">
        <v>5.3</v>
      </c>
      <c r="N57" s="15">
        <v>73.760000000000005</v>
      </c>
      <c r="O57" s="16">
        <f t="shared" si="2"/>
        <v>6.1466666666666674</v>
      </c>
    </row>
    <row r="58" spans="1:15" s="5" customFormat="1" x14ac:dyDescent="0.2">
      <c r="A58" s="14" t="s">
        <v>206</v>
      </c>
      <c r="B58" s="15">
        <v>4.7300000000000004</v>
      </c>
      <c r="C58" s="15">
        <v>3.46</v>
      </c>
      <c r="D58" s="15">
        <v>4.03</v>
      </c>
      <c r="E58" s="15">
        <v>8.1199999999999992</v>
      </c>
      <c r="F58" s="15">
        <v>8.61</v>
      </c>
      <c r="G58" s="15">
        <v>5.09</v>
      </c>
      <c r="H58" s="15">
        <v>5.25</v>
      </c>
      <c r="I58" s="15">
        <v>8.3000000000000007</v>
      </c>
      <c r="J58" s="15">
        <v>11.03</v>
      </c>
      <c r="K58" s="15">
        <v>11.43</v>
      </c>
      <c r="L58" s="15">
        <v>8.99</v>
      </c>
      <c r="M58" s="15">
        <v>6.53</v>
      </c>
      <c r="N58" s="15">
        <v>85.58</v>
      </c>
      <c r="O58" s="16">
        <f t="shared" si="2"/>
        <v>7.1316666666666668</v>
      </c>
    </row>
    <row r="59" spans="1:15" s="5" customFormat="1" x14ac:dyDescent="0.2">
      <c r="A59" s="14" t="s">
        <v>207</v>
      </c>
      <c r="B59" s="15">
        <v>2.71</v>
      </c>
      <c r="C59" s="15">
        <v>2.17</v>
      </c>
      <c r="D59" s="15">
        <v>1.87</v>
      </c>
      <c r="E59" s="15">
        <v>3.6</v>
      </c>
      <c r="F59" s="15">
        <v>6.9</v>
      </c>
      <c r="G59" s="15">
        <v>8.1</v>
      </c>
      <c r="H59" s="15">
        <v>7.66</v>
      </c>
      <c r="I59" s="15">
        <v>8.5500000000000007</v>
      </c>
      <c r="J59" s="15">
        <v>8.91</v>
      </c>
      <c r="K59" s="15">
        <v>9.27</v>
      </c>
      <c r="L59" s="15">
        <v>5.03</v>
      </c>
      <c r="M59" s="15">
        <v>3.98</v>
      </c>
      <c r="N59" s="15">
        <v>68.75</v>
      </c>
      <c r="O59" s="16">
        <f t="shared" si="2"/>
        <v>5.729166666666667</v>
      </c>
    </row>
    <row r="60" spans="1:15" s="5" customFormat="1" x14ac:dyDescent="0.2">
      <c r="A60" s="14" t="s">
        <v>208</v>
      </c>
      <c r="B60" s="15">
        <v>2.14</v>
      </c>
      <c r="C60" s="15">
        <v>1.95</v>
      </c>
      <c r="D60" s="15">
        <v>2.81</v>
      </c>
      <c r="E60" s="15">
        <v>4.24</v>
      </c>
      <c r="F60" s="15">
        <v>5.64</v>
      </c>
      <c r="G60" s="15">
        <v>2.87</v>
      </c>
      <c r="H60" s="15">
        <v>3.09</v>
      </c>
      <c r="I60" s="15">
        <v>5.22</v>
      </c>
      <c r="J60" s="15">
        <v>8.6300000000000008</v>
      </c>
      <c r="K60" s="15">
        <v>9.7899999999999991</v>
      </c>
      <c r="L60" s="15">
        <v>6.58</v>
      </c>
      <c r="M60" s="15">
        <v>2.29</v>
      </c>
      <c r="N60" s="15">
        <v>55.24</v>
      </c>
      <c r="O60" s="16">
        <f t="shared" si="2"/>
        <v>4.6033333333333335</v>
      </c>
    </row>
    <row r="61" spans="1:15" s="5" customFormat="1" x14ac:dyDescent="0.2">
      <c r="A61" s="14" t="s">
        <v>209</v>
      </c>
      <c r="B61" s="15">
        <v>0.83</v>
      </c>
      <c r="C61" s="15">
        <v>0.55000000000000004</v>
      </c>
      <c r="D61" s="15">
        <v>0.9</v>
      </c>
      <c r="E61" s="15">
        <v>1.22</v>
      </c>
      <c r="F61" s="15">
        <v>3.17</v>
      </c>
      <c r="G61" s="15">
        <v>1.86</v>
      </c>
      <c r="H61" s="15">
        <v>1.1200000000000001</v>
      </c>
      <c r="I61" s="15">
        <v>2.93</v>
      </c>
      <c r="J61" s="15">
        <v>3.72</v>
      </c>
      <c r="K61" s="15">
        <v>5.78</v>
      </c>
      <c r="L61" s="15">
        <v>4.49</v>
      </c>
      <c r="M61" s="15">
        <v>0.88</v>
      </c>
      <c r="N61" s="15">
        <v>27.45</v>
      </c>
      <c r="O61" s="16">
        <f t="shared" si="2"/>
        <v>2.2875000000000001</v>
      </c>
    </row>
    <row r="62" spans="1:15" s="5" customFormat="1" x14ac:dyDescent="0.2">
      <c r="A62" s="14" t="s">
        <v>210</v>
      </c>
      <c r="B62" s="15">
        <v>4.16</v>
      </c>
      <c r="C62" s="15">
        <v>2.95</v>
      </c>
      <c r="D62" s="15">
        <v>3.4</v>
      </c>
      <c r="E62" s="15">
        <v>4.49</v>
      </c>
      <c r="F62" s="15">
        <v>6.22</v>
      </c>
      <c r="G62" s="15">
        <v>4.78</v>
      </c>
      <c r="H62" s="15">
        <v>3.27</v>
      </c>
      <c r="I62" s="15">
        <v>4.74</v>
      </c>
      <c r="J62" s="15">
        <v>4.66</v>
      </c>
      <c r="K62" s="15">
        <v>4.97</v>
      </c>
      <c r="L62" s="15">
        <v>5.88</v>
      </c>
      <c r="M62" s="15">
        <v>5.0199999999999996</v>
      </c>
      <c r="N62" s="15">
        <v>54.53</v>
      </c>
      <c r="O62" s="16">
        <f t="shared" si="2"/>
        <v>4.5441666666666665</v>
      </c>
    </row>
    <row r="63" spans="1:15" s="5" customFormat="1" x14ac:dyDescent="0.2">
      <c r="A63" s="14" t="s">
        <v>211</v>
      </c>
      <c r="B63" s="15">
        <v>1.54</v>
      </c>
      <c r="C63" s="15">
        <v>1.69</v>
      </c>
      <c r="D63" s="15">
        <v>1.61</v>
      </c>
      <c r="E63" s="15">
        <v>2.98</v>
      </c>
      <c r="F63" s="15">
        <v>5.29</v>
      </c>
      <c r="G63" s="15">
        <v>5.33</v>
      </c>
      <c r="H63" s="15">
        <v>7.04</v>
      </c>
      <c r="I63" s="15">
        <v>7.52</v>
      </c>
      <c r="J63" s="15">
        <v>6.12</v>
      </c>
      <c r="K63" s="15">
        <v>5.93</v>
      </c>
      <c r="L63" s="15">
        <v>3.16</v>
      </c>
      <c r="M63" s="15">
        <v>2.48</v>
      </c>
      <c r="N63" s="15">
        <v>50.69</v>
      </c>
      <c r="O63" s="16">
        <f t="shared" si="2"/>
        <v>4.2241666666666662</v>
      </c>
    </row>
    <row r="64" spans="1:15" s="5" customFormat="1" x14ac:dyDescent="0.2">
      <c r="A64" s="14" t="s">
        <v>230</v>
      </c>
      <c r="B64" s="15">
        <v>7.26</v>
      </c>
      <c r="C64" s="15">
        <v>5.19</v>
      </c>
      <c r="D64" s="15">
        <v>4.45</v>
      </c>
      <c r="E64" s="15">
        <v>6.74</v>
      </c>
      <c r="F64" s="15">
        <v>10.33</v>
      </c>
      <c r="G64" s="15">
        <v>10.130000000000001</v>
      </c>
      <c r="H64" s="15">
        <v>10.27</v>
      </c>
      <c r="I64" s="15">
        <v>10.82</v>
      </c>
      <c r="J64" s="15">
        <v>8.15</v>
      </c>
      <c r="K64" s="15">
        <v>8.2100000000000009</v>
      </c>
      <c r="L64" s="15">
        <v>9.74</v>
      </c>
      <c r="M64" s="15">
        <v>9.59</v>
      </c>
      <c r="N64" s="15">
        <v>100.88</v>
      </c>
      <c r="O64" s="16">
        <f t="shared" si="2"/>
        <v>8.4066666666666663</v>
      </c>
    </row>
    <row r="65" spans="1:15" s="5" customFormat="1" x14ac:dyDescent="0.2">
      <c r="A65" s="14" t="s">
        <v>212</v>
      </c>
      <c r="B65" s="15">
        <v>1.1000000000000001</v>
      </c>
      <c r="C65" s="15">
        <v>1.03</v>
      </c>
      <c r="D65" s="15">
        <v>1.45</v>
      </c>
      <c r="E65" s="15">
        <v>2.61</v>
      </c>
      <c r="F65" s="15">
        <v>3.75</v>
      </c>
      <c r="G65" s="15">
        <v>2.2200000000000002</v>
      </c>
      <c r="H65" s="15">
        <v>2.04</v>
      </c>
      <c r="I65" s="15">
        <v>3.89</v>
      </c>
      <c r="J65" s="15">
        <v>5.84</v>
      </c>
      <c r="K65" s="15">
        <v>5.14</v>
      </c>
      <c r="L65" s="15">
        <v>4.26</v>
      </c>
      <c r="M65" s="15">
        <v>1.4</v>
      </c>
      <c r="N65" s="15">
        <v>34.729999999999997</v>
      </c>
      <c r="O65" s="16">
        <f t="shared" si="2"/>
        <v>2.8941666666666666</v>
      </c>
    </row>
    <row r="66" spans="1:15" s="5" customFormat="1" x14ac:dyDescent="0.2">
      <c r="A66" s="14" t="s">
        <v>213</v>
      </c>
      <c r="B66" s="15">
        <v>1.23</v>
      </c>
      <c r="C66" s="15">
        <v>1.19</v>
      </c>
      <c r="D66" s="15">
        <v>1.24</v>
      </c>
      <c r="E66" s="15">
        <v>1.6</v>
      </c>
      <c r="F66" s="15">
        <v>4.25</v>
      </c>
      <c r="G66" s="15">
        <v>3.79</v>
      </c>
      <c r="H66" s="15">
        <v>3.8</v>
      </c>
      <c r="I66" s="15">
        <v>4.8600000000000003</v>
      </c>
      <c r="J66" s="15">
        <v>5.77</v>
      </c>
      <c r="K66" s="15">
        <v>7.07</v>
      </c>
      <c r="L66" s="15">
        <v>4.18</v>
      </c>
      <c r="M66" s="15">
        <v>1.89</v>
      </c>
      <c r="N66" s="15">
        <v>40.86</v>
      </c>
      <c r="O66" s="16">
        <f t="shared" si="2"/>
        <v>3.4049999999999998</v>
      </c>
    </row>
    <row r="67" spans="1:15" s="5" customFormat="1" x14ac:dyDescent="0.2">
      <c r="A67" s="14" t="s">
        <v>214</v>
      </c>
      <c r="B67" s="15">
        <v>2.0299999999999998</v>
      </c>
      <c r="C67" s="15">
        <v>1.7</v>
      </c>
      <c r="D67" s="15">
        <v>2.27</v>
      </c>
      <c r="E67" s="15">
        <v>5.83</v>
      </c>
      <c r="F67" s="15">
        <v>5.45</v>
      </c>
      <c r="G67" s="15">
        <v>3.52</v>
      </c>
      <c r="H67" s="15">
        <v>4.5199999999999996</v>
      </c>
      <c r="I67" s="15">
        <v>6.8</v>
      </c>
      <c r="J67" s="15">
        <v>9.2100000000000009</v>
      </c>
      <c r="K67" s="15">
        <v>7.34</v>
      </c>
      <c r="L67" s="15">
        <v>5.69</v>
      </c>
      <c r="M67" s="15">
        <v>3.09</v>
      </c>
      <c r="N67" s="15">
        <v>57.43</v>
      </c>
      <c r="O67" s="16">
        <f t="shared" si="2"/>
        <v>4.7858333333333336</v>
      </c>
    </row>
    <row r="68" spans="1:15" s="5" customFormat="1" x14ac:dyDescent="0.2">
      <c r="A68" s="14" t="s">
        <v>215</v>
      </c>
      <c r="B68" s="15">
        <v>3.51</v>
      </c>
      <c r="C68" s="15">
        <v>2.72</v>
      </c>
      <c r="D68" s="15">
        <v>3.03</v>
      </c>
      <c r="E68" s="15">
        <v>3.71</v>
      </c>
      <c r="F68" s="15">
        <v>5.92</v>
      </c>
      <c r="G68" s="15">
        <v>5.91</v>
      </c>
      <c r="H68" s="15">
        <v>5.0999999999999996</v>
      </c>
      <c r="I68" s="15">
        <v>6.06</v>
      </c>
      <c r="J68" s="15">
        <v>5.49</v>
      </c>
      <c r="K68" s="15">
        <v>6.07</v>
      </c>
      <c r="L68" s="15">
        <v>6.21</v>
      </c>
      <c r="M68" s="15">
        <v>5.7</v>
      </c>
      <c r="N68" s="15">
        <v>59.43</v>
      </c>
      <c r="O68" s="16">
        <f t="shared" si="2"/>
        <v>4.9524999999999997</v>
      </c>
    </row>
    <row r="69" spans="1:15" s="5" customFormat="1" x14ac:dyDescent="0.2">
      <c r="A69" s="14" t="s">
        <v>216</v>
      </c>
      <c r="B69" s="15">
        <v>4.8899999999999997</v>
      </c>
      <c r="C69" s="15">
        <v>3.93</v>
      </c>
      <c r="D69" s="15">
        <v>4.3499999999999996</v>
      </c>
      <c r="E69" s="15">
        <v>5.37</v>
      </c>
      <c r="F69" s="15">
        <v>10.220000000000001</v>
      </c>
      <c r="G69" s="15">
        <v>9.02</v>
      </c>
      <c r="H69" s="15">
        <v>9.94</v>
      </c>
      <c r="I69" s="15">
        <v>9.89</v>
      </c>
      <c r="J69" s="15">
        <v>10.82</v>
      </c>
      <c r="K69" s="15">
        <v>10.66</v>
      </c>
      <c r="L69" s="15">
        <v>9.5</v>
      </c>
      <c r="M69" s="15">
        <v>6.5</v>
      </c>
      <c r="N69" s="15">
        <v>95.1</v>
      </c>
      <c r="O69" s="16">
        <f t="shared" si="2"/>
        <v>7.9249999999999998</v>
      </c>
    </row>
    <row r="70" spans="1:15" s="5" customFormat="1" x14ac:dyDescent="0.2">
      <c r="A70" s="14" t="s">
        <v>217</v>
      </c>
      <c r="B70" s="15">
        <v>2.39</v>
      </c>
      <c r="C70" s="15">
        <v>2.82</v>
      </c>
      <c r="D70" s="15">
        <v>3.84</v>
      </c>
      <c r="E70" s="15">
        <v>7.48</v>
      </c>
      <c r="F70" s="15">
        <v>12.83</v>
      </c>
      <c r="G70" s="15">
        <v>11.37</v>
      </c>
      <c r="H70" s="15">
        <v>8.08</v>
      </c>
      <c r="I70" s="15">
        <v>10.48</v>
      </c>
      <c r="J70" s="15">
        <v>10.96</v>
      </c>
      <c r="K70" s="15">
        <v>11.31</v>
      </c>
      <c r="L70" s="15">
        <v>6.46</v>
      </c>
      <c r="M70" s="15">
        <v>3.2</v>
      </c>
      <c r="N70" s="15">
        <v>91.22</v>
      </c>
      <c r="O70" s="16">
        <f t="shared" ref="O70:O81" si="3">N70/12</f>
        <v>7.6016666666666666</v>
      </c>
    </row>
    <row r="71" spans="1:15" s="5" customFormat="1" x14ac:dyDescent="0.2">
      <c r="A71" s="14" t="s">
        <v>218</v>
      </c>
      <c r="B71" s="15">
        <v>0.89</v>
      </c>
      <c r="C71" s="15">
        <v>0.81</v>
      </c>
      <c r="D71" s="15">
        <v>0.91</v>
      </c>
      <c r="E71" s="15">
        <v>1.86</v>
      </c>
      <c r="F71" s="15">
        <v>3.32</v>
      </c>
      <c r="G71" s="15">
        <v>2.77</v>
      </c>
      <c r="H71" s="15">
        <v>2.5299999999999998</v>
      </c>
      <c r="I71" s="15">
        <v>3.79</v>
      </c>
      <c r="J71" s="15">
        <v>5.66</v>
      </c>
      <c r="K71" s="15">
        <v>6.26</v>
      </c>
      <c r="L71" s="15">
        <v>3.35</v>
      </c>
      <c r="M71" s="15">
        <v>1.56</v>
      </c>
      <c r="N71" s="15">
        <v>33.72</v>
      </c>
      <c r="O71" s="16">
        <f t="shared" si="3"/>
        <v>2.81</v>
      </c>
    </row>
    <row r="72" spans="1:15" s="5" customFormat="1" x14ac:dyDescent="0.2">
      <c r="A72" s="14" t="s">
        <v>219</v>
      </c>
      <c r="B72" s="15">
        <v>4.22</v>
      </c>
      <c r="C72" s="15">
        <v>3.31</v>
      </c>
      <c r="D72" s="15">
        <v>3.2</v>
      </c>
      <c r="E72" s="15">
        <v>5.3</v>
      </c>
      <c r="F72" s="15">
        <v>7.6</v>
      </c>
      <c r="G72" s="15">
        <v>4.79</v>
      </c>
      <c r="H72" s="15">
        <v>6.68</v>
      </c>
      <c r="I72" s="15">
        <v>7.35</v>
      </c>
      <c r="J72" s="15">
        <v>5.97</v>
      </c>
      <c r="K72" s="15">
        <v>5.74</v>
      </c>
      <c r="L72" s="15">
        <v>6.95</v>
      </c>
      <c r="M72" s="15">
        <v>6.78</v>
      </c>
      <c r="N72" s="15">
        <v>67.89</v>
      </c>
      <c r="O72" s="16">
        <f t="shared" si="3"/>
        <v>5.6574999999999998</v>
      </c>
    </row>
    <row r="73" spans="1:15" s="5" customFormat="1" x14ac:dyDescent="0.2">
      <c r="A73" s="14" t="s">
        <v>220</v>
      </c>
      <c r="B73" s="15">
        <v>4.22</v>
      </c>
      <c r="C73" s="15">
        <v>3.31</v>
      </c>
      <c r="D73" s="15">
        <v>3.2</v>
      </c>
      <c r="E73" s="15">
        <v>5.3</v>
      </c>
      <c r="F73" s="15">
        <v>7.6</v>
      </c>
      <c r="G73" s="15">
        <v>4.79</v>
      </c>
      <c r="H73" s="15">
        <v>6.68</v>
      </c>
      <c r="I73" s="15">
        <v>7.35</v>
      </c>
      <c r="J73" s="15">
        <v>5.97</v>
      </c>
      <c r="K73" s="15">
        <v>5.74</v>
      </c>
      <c r="L73" s="15">
        <v>6.95</v>
      </c>
      <c r="M73" s="15">
        <v>6.78</v>
      </c>
      <c r="N73" s="15">
        <v>67.89</v>
      </c>
      <c r="O73" s="16">
        <f t="shared" si="3"/>
        <v>5.6574999999999998</v>
      </c>
    </row>
    <row r="74" spans="1:15" s="5" customFormat="1" x14ac:dyDescent="0.2">
      <c r="A74" s="14" t="s">
        <v>221</v>
      </c>
      <c r="B74" s="15">
        <v>4.55</v>
      </c>
      <c r="C74" s="15">
        <v>3.04</v>
      </c>
      <c r="D74" s="15">
        <v>3.27</v>
      </c>
      <c r="E74" s="15">
        <v>5.32</v>
      </c>
      <c r="F74" s="15">
        <v>7.58</v>
      </c>
      <c r="G74" s="15">
        <v>5.18</v>
      </c>
      <c r="H74" s="15">
        <v>6.18</v>
      </c>
      <c r="I74" s="15">
        <v>8.0500000000000007</v>
      </c>
      <c r="J74" s="15">
        <v>8.19</v>
      </c>
      <c r="K74" s="15">
        <v>7.73</v>
      </c>
      <c r="L74" s="15">
        <v>7.42</v>
      </c>
      <c r="M74" s="15">
        <v>5.91</v>
      </c>
      <c r="N74" s="15">
        <v>72.42</v>
      </c>
      <c r="O74" s="16">
        <f t="shared" si="3"/>
        <v>6.0350000000000001</v>
      </c>
    </row>
    <row r="75" spans="1:15" s="5" customFormat="1" x14ac:dyDescent="0.2">
      <c r="A75" s="14" t="s">
        <v>222</v>
      </c>
      <c r="B75" s="15">
        <v>2.66</v>
      </c>
      <c r="C75" s="15">
        <v>2.61</v>
      </c>
      <c r="D75" s="15">
        <v>3.3</v>
      </c>
      <c r="E75" s="15">
        <v>6.88</v>
      </c>
      <c r="F75" s="15">
        <v>9.61</v>
      </c>
      <c r="G75" s="15">
        <v>6.19</v>
      </c>
      <c r="H75" s="15">
        <v>5.76</v>
      </c>
      <c r="I75" s="15">
        <v>8.77</v>
      </c>
      <c r="J75" s="15">
        <v>9.9700000000000006</v>
      </c>
      <c r="K75" s="15">
        <v>9.1199999999999992</v>
      </c>
      <c r="L75" s="15">
        <v>5.44</v>
      </c>
      <c r="M75" s="15">
        <v>3.21</v>
      </c>
      <c r="N75" s="15">
        <v>73.53</v>
      </c>
      <c r="O75" s="16">
        <f t="shared" si="3"/>
        <v>6.1275000000000004</v>
      </c>
    </row>
    <row r="76" spans="1:15" s="5" customFormat="1" x14ac:dyDescent="0.2">
      <c r="A76" s="14" t="s">
        <v>223</v>
      </c>
      <c r="B76" s="15">
        <v>5.03</v>
      </c>
      <c r="C76" s="15">
        <v>3.61</v>
      </c>
      <c r="D76" s="15">
        <v>2.67</v>
      </c>
      <c r="E76" s="15">
        <v>5.05</v>
      </c>
      <c r="F76" s="15">
        <v>6.5</v>
      </c>
      <c r="G76" s="15">
        <v>4.6100000000000003</v>
      </c>
      <c r="H76" s="15">
        <v>6.76</v>
      </c>
      <c r="I76" s="15">
        <v>6.72</v>
      </c>
      <c r="J76" s="15">
        <v>5.73</v>
      </c>
      <c r="K76" s="15">
        <v>5.8</v>
      </c>
      <c r="L76" s="15">
        <v>7.51</v>
      </c>
      <c r="M76" s="15">
        <v>6.79</v>
      </c>
      <c r="N76" s="15">
        <v>66.760000000000005</v>
      </c>
      <c r="O76" s="16">
        <f t="shared" si="3"/>
        <v>5.5633333333333335</v>
      </c>
    </row>
    <row r="77" spans="1:15" s="5" customFormat="1" x14ac:dyDescent="0.2">
      <c r="A77" s="14" t="s">
        <v>224</v>
      </c>
      <c r="B77" s="15">
        <v>4.7</v>
      </c>
      <c r="C77" s="15">
        <v>3.2</v>
      </c>
      <c r="D77" s="15">
        <v>3.22</v>
      </c>
      <c r="E77" s="15">
        <v>5.28</v>
      </c>
      <c r="F77" s="15">
        <v>6.98</v>
      </c>
      <c r="G77" s="15">
        <v>3.81</v>
      </c>
      <c r="H77" s="15">
        <v>4.7300000000000004</v>
      </c>
      <c r="I77" s="15">
        <v>4.8899999999999997</v>
      </c>
      <c r="J77" s="15">
        <v>5.5</v>
      </c>
      <c r="K77" s="15">
        <v>5.9</v>
      </c>
      <c r="L77" s="15">
        <v>7.05</v>
      </c>
      <c r="M77" s="15">
        <v>6.25</v>
      </c>
      <c r="N77" s="15">
        <v>61.51</v>
      </c>
      <c r="O77" s="16">
        <f t="shared" si="3"/>
        <v>5.1258333333333335</v>
      </c>
    </row>
    <row r="78" spans="1:15" s="5" customFormat="1" x14ac:dyDescent="0.2">
      <c r="A78" s="14" t="s">
        <v>225</v>
      </c>
      <c r="B78" s="15">
        <v>2.74</v>
      </c>
      <c r="C78" s="15">
        <v>1.29</v>
      </c>
      <c r="D78" s="15">
        <v>1.31</v>
      </c>
      <c r="E78" s="15">
        <v>2.2999999999999998</v>
      </c>
      <c r="F78" s="15">
        <v>4.4000000000000004</v>
      </c>
      <c r="G78" s="15">
        <v>3.22</v>
      </c>
      <c r="H78" s="15">
        <v>3.16</v>
      </c>
      <c r="I78" s="15">
        <v>5.0199999999999996</v>
      </c>
      <c r="J78" s="15">
        <v>5.25</v>
      </c>
      <c r="K78" s="15">
        <v>5</v>
      </c>
      <c r="L78" s="15">
        <v>4.9800000000000004</v>
      </c>
      <c r="M78" s="15">
        <v>3.39</v>
      </c>
      <c r="N78" s="15">
        <v>42.06</v>
      </c>
      <c r="O78" s="16">
        <f t="shared" si="3"/>
        <v>3.5050000000000003</v>
      </c>
    </row>
    <row r="79" spans="1:15" s="5" customFormat="1" x14ac:dyDescent="0.2">
      <c r="A79" s="14" t="s">
        <v>226</v>
      </c>
      <c r="B79" s="15">
        <v>2.13</v>
      </c>
      <c r="C79" s="15">
        <v>1.6</v>
      </c>
      <c r="D79" s="15">
        <v>2.44</v>
      </c>
      <c r="E79" s="15">
        <v>5.72</v>
      </c>
      <c r="F79" s="15">
        <v>7.02</v>
      </c>
      <c r="G79" s="15">
        <v>4.93</v>
      </c>
      <c r="H79" s="15">
        <v>3.87</v>
      </c>
      <c r="I79" s="15">
        <v>7.02</v>
      </c>
      <c r="J79" s="15">
        <v>9.98</v>
      </c>
      <c r="K79" s="15">
        <v>10.99</v>
      </c>
      <c r="L79" s="15">
        <v>7.08</v>
      </c>
      <c r="M79" s="15">
        <v>2.09</v>
      </c>
      <c r="N79" s="15">
        <v>64.87</v>
      </c>
      <c r="O79" s="16">
        <f t="shared" si="3"/>
        <v>5.4058333333333337</v>
      </c>
    </row>
    <row r="80" spans="1:15" s="5" customFormat="1" x14ac:dyDescent="0.2">
      <c r="A80" s="14" t="s">
        <v>227</v>
      </c>
      <c r="B80" s="15">
        <v>4.1399999999999997</v>
      </c>
      <c r="C80" s="15">
        <v>3.59</v>
      </c>
      <c r="D80" s="15">
        <v>3.22</v>
      </c>
      <c r="E80" s="15">
        <v>4.05</v>
      </c>
      <c r="F80" s="15">
        <v>8.19</v>
      </c>
      <c r="G80" s="15">
        <v>7.06</v>
      </c>
      <c r="H80" s="15">
        <v>6.95</v>
      </c>
      <c r="I80" s="15">
        <v>8.24</v>
      </c>
      <c r="J80" s="15">
        <v>8.7100000000000009</v>
      </c>
      <c r="K80" s="15">
        <v>10.57</v>
      </c>
      <c r="L80" s="15">
        <v>8.76</v>
      </c>
      <c r="M80" s="15">
        <v>5.79</v>
      </c>
      <c r="N80" s="15">
        <v>79.239999999999995</v>
      </c>
      <c r="O80" s="16">
        <f t="shared" si="3"/>
        <v>6.6033333333333326</v>
      </c>
    </row>
    <row r="81" spans="1:15" s="5" customFormat="1" x14ac:dyDescent="0.2">
      <c r="A81" s="14" t="s">
        <v>228</v>
      </c>
      <c r="B81" s="15">
        <v>1.1000000000000001</v>
      </c>
      <c r="C81" s="15">
        <v>1.03</v>
      </c>
      <c r="D81" s="15">
        <v>1.45</v>
      </c>
      <c r="E81" s="15">
        <v>2.61</v>
      </c>
      <c r="F81" s="15">
        <v>3.75</v>
      </c>
      <c r="G81" s="15">
        <v>2.2200000000000002</v>
      </c>
      <c r="H81" s="15">
        <v>2.04</v>
      </c>
      <c r="I81" s="15">
        <v>3.89</v>
      </c>
      <c r="J81" s="15">
        <v>5.84</v>
      </c>
      <c r="K81" s="15">
        <v>5.14</v>
      </c>
      <c r="L81" s="15">
        <v>4.26</v>
      </c>
      <c r="M81" s="15">
        <v>1.4</v>
      </c>
      <c r="N81" s="15">
        <v>34.729999999999997</v>
      </c>
      <c r="O81" s="16">
        <f t="shared" si="3"/>
        <v>2.8941666666666666</v>
      </c>
    </row>
    <row r="82" spans="1:15" x14ac:dyDescent="0.2">
      <c r="A82" s="17" t="s">
        <v>231</v>
      </c>
      <c r="B82" s="18"/>
      <c r="C82" s="18"/>
      <c r="D82" s="18"/>
      <c r="E82" s="18"/>
      <c r="F82" s="18"/>
      <c r="G82" s="18"/>
      <c r="H82" s="18"/>
      <c r="I82" s="18"/>
      <c r="J82" s="18"/>
      <c r="K82" s="18"/>
      <c r="L82" s="18"/>
      <c r="M82" s="18"/>
      <c r="N82" s="18"/>
      <c r="O82" s="18"/>
    </row>
    <row r="112" spans="1:1" x14ac:dyDescent="0.2">
      <c r="A112" s="7"/>
    </row>
  </sheetData>
  <sheetProtection password="C670" sheet="1" objects="1" scenarios="1"/>
  <mergeCells count="1">
    <mergeCell ref="B1:O1"/>
  </mergeCells>
  <pageMargins left="0.7" right="0.7" top="0.75" bottom="0.75" header="0.3" footer="0.3"/>
  <pageSetup scale="8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169"/>
  <sheetViews>
    <sheetView workbookViewId="0">
      <selection activeCell="D11" sqref="D11"/>
    </sheetView>
  </sheetViews>
  <sheetFormatPr defaultColWidth="9.140625" defaultRowHeight="12.75" x14ac:dyDescent="0.2"/>
  <cols>
    <col min="1" max="1" width="46.85546875" style="4" bestFit="1" customWidth="1"/>
    <col min="2" max="2" width="10.42578125" style="10" customWidth="1"/>
    <col min="3" max="14" width="9.140625" style="10"/>
    <col min="15" max="15" width="9.7109375" style="10" bestFit="1" customWidth="1"/>
    <col min="16" max="16384" width="9.140625" style="5"/>
  </cols>
  <sheetData>
    <row r="1" spans="1:15" x14ac:dyDescent="0.2">
      <c r="B1" s="230" t="s">
        <v>54</v>
      </c>
      <c r="C1" s="230"/>
      <c r="D1" s="230"/>
      <c r="E1" s="230"/>
      <c r="F1" s="230"/>
      <c r="G1" s="230"/>
      <c r="H1" s="230"/>
      <c r="I1" s="230"/>
      <c r="J1" s="230"/>
      <c r="K1" s="230"/>
      <c r="L1" s="230"/>
      <c r="M1" s="230"/>
      <c r="N1" s="230"/>
      <c r="O1" s="230"/>
    </row>
    <row r="2" spans="1:15" x14ac:dyDescent="0.2">
      <c r="B2" s="6" t="s">
        <v>55</v>
      </c>
      <c r="C2" s="6" t="s">
        <v>56</v>
      </c>
      <c r="D2" s="6" t="s">
        <v>57</v>
      </c>
      <c r="E2" s="6" t="s">
        <v>58</v>
      </c>
      <c r="F2" s="6" t="s">
        <v>59</v>
      </c>
      <c r="G2" s="6" t="s">
        <v>60</v>
      </c>
      <c r="H2" s="6" t="s">
        <v>61</v>
      </c>
      <c r="I2" s="6" t="s">
        <v>62</v>
      </c>
      <c r="J2" s="6" t="s">
        <v>63</v>
      </c>
      <c r="K2" s="6" t="s">
        <v>64</v>
      </c>
      <c r="L2" s="6" t="s">
        <v>65</v>
      </c>
      <c r="M2" s="6" t="s">
        <v>66</v>
      </c>
      <c r="N2" s="6" t="s">
        <v>67</v>
      </c>
      <c r="O2" s="6" t="s">
        <v>41</v>
      </c>
    </row>
    <row r="3" spans="1:15" x14ac:dyDescent="0.2">
      <c r="A3" s="7" t="s">
        <v>68</v>
      </c>
      <c r="B3" s="8">
        <v>2.4700000000000002</v>
      </c>
      <c r="C3" s="8">
        <v>2.35</v>
      </c>
      <c r="D3" s="8">
        <v>2.91</v>
      </c>
      <c r="E3" s="8">
        <v>6.89</v>
      </c>
      <c r="F3" s="8">
        <v>8.26</v>
      </c>
      <c r="G3" s="8">
        <v>5.64</v>
      </c>
      <c r="H3" s="8">
        <v>4.96</v>
      </c>
      <c r="I3" s="8">
        <v>8.2799999999999994</v>
      </c>
      <c r="J3" s="8">
        <v>11.91</v>
      </c>
      <c r="K3" s="8">
        <v>13.69</v>
      </c>
      <c r="L3" s="8">
        <v>7.35</v>
      </c>
      <c r="M3" s="8">
        <v>3.05</v>
      </c>
      <c r="N3" s="8">
        <f>SUM(B3:M3)</f>
        <v>77.759999999999991</v>
      </c>
      <c r="O3" s="9">
        <f t="shared" ref="O3:O34" si="0">N3/12</f>
        <v>6.4799999999999995</v>
      </c>
    </row>
    <row r="4" spans="1:15" x14ac:dyDescent="0.2">
      <c r="A4" s="7" t="s">
        <v>69</v>
      </c>
      <c r="B4" s="8">
        <v>2.66</v>
      </c>
      <c r="C4" s="8">
        <v>2.1</v>
      </c>
      <c r="D4" s="8">
        <v>3.63</v>
      </c>
      <c r="E4" s="8">
        <v>6.1</v>
      </c>
      <c r="F4" s="8">
        <v>8.01</v>
      </c>
      <c r="G4" s="8">
        <v>5.89</v>
      </c>
      <c r="H4" s="8">
        <v>6.6</v>
      </c>
      <c r="I4" s="8">
        <v>10.1</v>
      </c>
      <c r="J4" s="8">
        <v>12.95</v>
      </c>
      <c r="K4" s="8">
        <v>10.59</v>
      </c>
      <c r="L4" s="8">
        <v>7.03</v>
      </c>
      <c r="M4" s="8">
        <v>3.19</v>
      </c>
      <c r="N4" s="8">
        <f>SUM(B4:M4)</f>
        <v>78.850000000000009</v>
      </c>
      <c r="O4" s="9">
        <f t="shared" si="0"/>
        <v>6.5708333333333337</v>
      </c>
    </row>
    <row r="5" spans="1:15" x14ac:dyDescent="0.2">
      <c r="A5" s="7" t="s">
        <v>70</v>
      </c>
      <c r="B5" s="8">
        <v>2.5099999999999998</v>
      </c>
      <c r="C5" s="8">
        <v>2.4300000000000002</v>
      </c>
      <c r="D5" s="8">
        <v>3.95</v>
      </c>
      <c r="E5" s="8">
        <v>6.83</v>
      </c>
      <c r="F5" s="8">
        <v>8.6999999999999993</v>
      </c>
      <c r="G5" s="8">
        <v>4.88</v>
      </c>
      <c r="H5" s="8">
        <v>6.19</v>
      </c>
      <c r="I5" s="8">
        <v>8.35</v>
      </c>
      <c r="J5" s="8">
        <v>12.46</v>
      </c>
      <c r="K5" s="8">
        <v>11.26</v>
      </c>
      <c r="L5" s="8">
        <v>6.24</v>
      </c>
      <c r="M5" s="8">
        <v>3.1</v>
      </c>
      <c r="N5" s="8">
        <f>SUM(B5:M5)</f>
        <v>76.899999999999991</v>
      </c>
      <c r="O5" s="9">
        <f t="shared" si="0"/>
        <v>6.4083333333333323</v>
      </c>
    </row>
    <row r="6" spans="1:15" x14ac:dyDescent="0.2">
      <c r="A6" s="7" t="s">
        <v>71</v>
      </c>
      <c r="B6" s="8">
        <v>1.23</v>
      </c>
      <c r="C6" s="8">
        <v>1.19</v>
      </c>
      <c r="D6" s="8">
        <v>1.24</v>
      </c>
      <c r="E6" s="8">
        <v>1.6</v>
      </c>
      <c r="F6" s="8">
        <v>4.25</v>
      </c>
      <c r="G6" s="8">
        <v>3.79</v>
      </c>
      <c r="H6" s="8">
        <v>3.8</v>
      </c>
      <c r="I6" s="8">
        <v>4.8600000000000003</v>
      </c>
      <c r="J6" s="8">
        <v>5.77</v>
      </c>
      <c r="K6" s="8">
        <v>7.07</v>
      </c>
      <c r="L6" s="8">
        <v>4.18</v>
      </c>
      <c r="M6" s="8">
        <v>1.89</v>
      </c>
      <c r="N6" s="8">
        <v>40.86</v>
      </c>
      <c r="O6" s="9">
        <f t="shared" si="0"/>
        <v>3.4049999999999998</v>
      </c>
    </row>
    <row r="7" spans="1:15" x14ac:dyDescent="0.2">
      <c r="A7" s="7" t="s">
        <v>72</v>
      </c>
      <c r="B7" s="8">
        <v>2.99</v>
      </c>
      <c r="C7" s="8">
        <v>2.65</v>
      </c>
      <c r="D7" s="8">
        <v>2.5</v>
      </c>
      <c r="E7" s="8">
        <v>4.4800000000000004</v>
      </c>
      <c r="F7" s="8">
        <v>4.72</v>
      </c>
      <c r="G7" s="8">
        <v>3.43</v>
      </c>
      <c r="H7" s="8">
        <v>3.64</v>
      </c>
      <c r="I7" s="8">
        <v>5.34</v>
      </c>
      <c r="J7" s="8">
        <v>8.06</v>
      </c>
      <c r="K7" s="8">
        <v>7.02</v>
      </c>
      <c r="L7" s="8">
        <v>5.88</v>
      </c>
      <c r="M7" s="8">
        <v>4.18</v>
      </c>
      <c r="N7" s="8">
        <v>54.88</v>
      </c>
      <c r="O7" s="9">
        <f t="shared" si="0"/>
        <v>4.5733333333333333</v>
      </c>
    </row>
    <row r="8" spans="1:15" x14ac:dyDescent="0.2">
      <c r="A8" s="7" t="s">
        <v>73</v>
      </c>
      <c r="B8" s="8">
        <v>4.5</v>
      </c>
      <c r="C8" s="8">
        <v>3.03</v>
      </c>
      <c r="D8" s="8">
        <v>2.83</v>
      </c>
      <c r="E8" s="8">
        <v>4.28</v>
      </c>
      <c r="F8" s="8">
        <v>5.56</v>
      </c>
      <c r="G8" s="8">
        <v>3.64</v>
      </c>
      <c r="H8" s="8">
        <v>3.49</v>
      </c>
      <c r="I8" s="8">
        <v>4.2699999999999996</v>
      </c>
      <c r="J8" s="8">
        <v>4.75</v>
      </c>
      <c r="K8" s="8">
        <v>5.33</v>
      </c>
      <c r="L8" s="8">
        <v>5.95</v>
      </c>
      <c r="M8" s="8">
        <v>5.37</v>
      </c>
      <c r="N8" s="8">
        <v>53.01</v>
      </c>
      <c r="O8" s="9">
        <f t="shared" si="0"/>
        <v>4.4174999999999995</v>
      </c>
    </row>
    <row r="9" spans="1:15" x14ac:dyDescent="0.2">
      <c r="A9" s="7" t="s">
        <v>74</v>
      </c>
      <c r="B9" s="8">
        <v>3.97</v>
      </c>
      <c r="C9" s="8">
        <v>2.97</v>
      </c>
      <c r="D9" s="8">
        <v>3.43</v>
      </c>
      <c r="E9" s="8">
        <v>5.28</v>
      </c>
      <c r="F9" s="8">
        <v>5.54</v>
      </c>
      <c r="G9" s="8">
        <v>3.46</v>
      </c>
      <c r="H9" s="8">
        <v>3.54</v>
      </c>
      <c r="I9" s="8">
        <v>4.59</v>
      </c>
      <c r="J9" s="8">
        <v>4.18</v>
      </c>
      <c r="K9" s="8">
        <v>5.47</v>
      </c>
      <c r="L9" s="8">
        <v>5.79</v>
      </c>
      <c r="M9" s="8">
        <v>6.3</v>
      </c>
      <c r="N9" s="8">
        <v>54.53</v>
      </c>
      <c r="O9" s="9">
        <f t="shared" si="0"/>
        <v>4.5441666666666665</v>
      </c>
    </row>
    <row r="10" spans="1:15" x14ac:dyDescent="0.2">
      <c r="A10" s="7" t="s">
        <v>75</v>
      </c>
      <c r="B10" s="8">
        <v>3.12</v>
      </c>
      <c r="C10" s="8">
        <v>2.16</v>
      </c>
      <c r="D10" s="8">
        <v>2.39</v>
      </c>
      <c r="E10" s="8">
        <v>4.8499999999999996</v>
      </c>
      <c r="F10" s="8">
        <v>5.98</v>
      </c>
      <c r="G10" s="8">
        <v>3.79</v>
      </c>
      <c r="H10" s="8">
        <v>3.39</v>
      </c>
      <c r="I10" s="8">
        <v>5.12</v>
      </c>
      <c r="J10" s="8">
        <v>6.73</v>
      </c>
      <c r="K10" s="8">
        <v>8.08</v>
      </c>
      <c r="L10" s="8">
        <v>5.74</v>
      </c>
      <c r="M10" s="8">
        <v>4.1100000000000003</v>
      </c>
      <c r="N10" s="8">
        <v>55.46</v>
      </c>
      <c r="O10" s="9">
        <f t="shared" si="0"/>
        <v>4.621666666666667</v>
      </c>
    </row>
    <row r="11" spans="1:15" x14ac:dyDescent="0.2">
      <c r="A11" s="7" t="s">
        <v>76</v>
      </c>
      <c r="B11" s="8">
        <v>2.4300000000000002</v>
      </c>
      <c r="C11" s="8">
        <v>2.98</v>
      </c>
      <c r="D11" s="8">
        <v>3.1</v>
      </c>
      <c r="E11" s="8">
        <v>4.63</v>
      </c>
      <c r="F11" s="8">
        <v>5.82</v>
      </c>
      <c r="G11" s="8">
        <v>4.29</v>
      </c>
      <c r="H11" s="8">
        <v>4.99</v>
      </c>
      <c r="I11" s="8">
        <v>6.7</v>
      </c>
      <c r="J11" s="8">
        <v>5.9</v>
      </c>
      <c r="K11" s="8">
        <v>7.86</v>
      </c>
      <c r="L11" s="8">
        <v>7.12</v>
      </c>
      <c r="M11" s="8">
        <v>3.63</v>
      </c>
      <c r="N11" s="8">
        <v>59.44</v>
      </c>
      <c r="O11" s="9">
        <f t="shared" si="0"/>
        <v>4.9533333333333331</v>
      </c>
    </row>
    <row r="12" spans="1:15" x14ac:dyDescent="0.2">
      <c r="A12" s="7" t="s">
        <v>77</v>
      </c>
      <c r="B12" s="8">
        <v>3.01</v>
      </c>
      <c r="C12" s="8">
        <v>2.36</v>
      </c>
      <c r="D12" s="8">
        <v>2.87</v>
      </c>
      <c r="E12" s="8">
        <v>4.1900000000000004</v>
      </c>
      <c r="F12" s="8">
        <v>6.77</v>
      </c>
      <c r="G12" s="8">
        <v>6.33</v>
      </c>
      <c r="H12" s="8">
        <v>4.2699999999999996</v>
      </c>
      <c r="I12" s="8">
        <v>5.74</v>
      </c>
      <c r="J12" s="8">
        <v>5.52</v>
      </c>
      <c r="K12" s="8">
        <v>6.46</v>
      </c>
      <c r="L12" s="8">
        <v>5.3</v>
      </c>
      <c r="M12" s="8">
        <v>4.1100000000000003</v>
      </c>
      <c r="N12" s="8">
        <v>56.92</v>
      </c>
      <c r="O12" s="9">
        <f t="shared" si="0"/>
        <v>4.7433333333333332</v>
      </c>
    </row>
    <row r="13" spans="1:15" x14ac:dyDescent="0.2">
      <c r="A13" s="7" t="s">
        <v>78</v>
      </c>
      <c r="B13" s="8">
        <v>5.01</v>
      </c>
      <c r="C13" s="8">
        <v>3.46</v>
      </c>
      <c r="D13" s="8">
        <v>3.15</v>
      </c>
      <c r="E13" s="8">
        <v>5.41</v>
      </c>
      <c r="F13" s="8">
        <v>7.76</v>
      </c>
      <c r="G13" s="8">
        <v>5.41</v>
      </c>
      <c r="H13" s="8">
        <v>7.43</v>
      </c>
      <c r="I13" s="8">
        <v>8.17</v>
      </c>
      <c r="J13" s="8">
        <v>6.93</v>
      </c>
      <c r="K13" s="8">
        <v>6.32</v>
      </c>
      <c r="L13" s="8">
        <v>8.6999999999999993</v>
      </c>
      <c r="M13" s="8">
        <v>7.2</v>
      </c>
      <c r="N13" s="8">
        <v>74.959999999999994</v>
      </c>
      <c r="O13" s="9">
        <f t="shared" si="0"/>
        <v>6.2466666666666661</v>
      </c>
    </row>
    <row r="14" spans="1:15" x14ac:dyDescent="0.2">
      <c r="A14" s="7" t="s">
        <v>79</v>
      </c>
      <c r="B14" s="8">
        <v>2.41</v>
      </c>
      <c r="C14" s="8">
        <v>2.33</v>
      </c>
      <c r="D14" s="8">
        <v>3.12</v>
      </c>
      <c r="E14" s="8">
        <v>6.45</v>
      </c>
      <c r="F14" s="8">
        <v>8.6999999999999993</v>
      </c>
      <c r="G14" s="8">
        <v>4.99</v>
      </c>
      <c r="H14" s="8">
        <v>4.7300000000000004</v>
      </c>
      <c r="I14" s="8">
        <v>7.76</v>
      </c>
      <c r="J14" s="8">
        <v>9.9600000000000009</v>
      </c>
      <c r="K14" s="8">
        <v>8.2899999999999991</v>
      </c>
      <c r="L14" s="8">
        <v>7.45</v>
      </c>
      <c r="M14" s="8">
        <v>3.32</v>
      </c>
      <c r="N14" s="8">
        <v>69.52</v>
      </c>
      <c r="O14" s="9">
        <f t="shared" si="0"/>
        <v>5.793333333333333</v>
      </c>
    </row>
    <row r="15" spans="1:15" x14ac:dyDescent="0.2">
      <c r="A15" s="7" t="s">
        <v>80</v>
      </c>
      <c r="B15" s="8">
        <v>3.32</v>
      </c>
      <c r="C15" s="8">
        <v>2.81</v>
      </c>
      <c r="D15" s="8">
        <v>3.09</v>
      </c>
      <c r="E15" s="8">
        <v>4.8099999999999996</v>
      </c>
      <c r="F15" s="8">
        <v>7.04</v>
      </c>
      <c r="G15" s="8">
        <v>7.36</v>
      </c>
      <c r="H15" s="8">
        <v>7.13</v>
      </c>
      <c r="I15" s="8">
        <v>9.4700000000000006</v>
      </c>
      <c r="J15" s="8">
        <v>8.4</v>
      </c>
      <c r="K15" s="8">
        <v>9.52</v>
      </c>
      <c r="L15" s="8">
        <v>6.15</v>
      </c>
      <c r="M15" s="8">
        <v>5.1100000000000003</v>
      </c>
      <c r="N15" s="8">
        <v>74.23</v>
      </c>
      <c r="O15" s="9">
        <f t="shared" si="0"/>
        <v>6.185833333333334</v>
      </c>
    </row>
    <row r="16" spans="1:15" x14ac:dyDescent="0.2">
      <c r="A16" s="7" t="s">
        <v>81</v>
      </c>
      <c r="B16" s="8">
        <v>3.02</v>
      </c>
      <c r="C16" s="8">
        <v>2.4700000000000002</v>
      </c>
      <c r="D16" s="8">
        <v>2.96</v>
      </c>
      <c r="E16" s="8">
        <v>4.67</v>
      </c>
      <c r="F16" s="8">
        <v>6.38</v>
      </c>
      <c r="G16" s="8">
        <v>7.57</v>
      </c>
      <c r="H16" s="8">
        <v>6.66</v>
      </c>
      <c r="I16" s="8">
        <v>9.3000000000000007</v>
      </c>
      <c r="J16" s="8">
        <v>8.58</v>
      </c>
      <c r="K16" s="8">
        <v>10.41</v>
      </c>
      <c r="L16" s="8">
        <v>6.48</v>
      </c>
      <c r="M16" s="8">
        <v>4.3</v>
      </c>
      <c r="N16" s="8">
        <v>72.819999999999993</v>
      </c>
      <c r="O16" s="9">
        <f t="shared" si="0"/>
        <v>6.0683333333333325</v>
      </c>
    </row>
    <row r="17" spans="1:15" x14ac:dyDescent="0.2">
      <c r="A17" s="7" t="s">
        <v>82</v>
      </c>
      <c r="B17" s="8">
        <v>4.01</v>
      </c>
      <c r="C17" s="8">
        <v>2.5299999999999998</v>
      </c>
      <c r="D17" s="8">
        <v>3.11</v>
      </c>
      <c r="E17" s="8">
        <v>4.33</v>
      </c>
      <c r="F17" s="8">
        <v>7.95</v>
      </c>
      <c r="G17" s="8">
        <v>7.08</v>
      </c>
      <c r="H17" s="8">
        <v>6.41</v>
      </c>
      <c r="I17" s="8">
        <v>8.4</v>
      </c>
      <c r="J17" s="8">
        <v>7.18</v>
      </c>
      <c r="K17" s="8">
        <v>6.52</v>
      </c>
      <c r="L17" s="8">
        <v>7.24</v>
      </c>
      <c r="M17" s="8">
        <v>6.52</v>
      </c>
      <c r="N17" s="8">
        <v>71.27</v>
      </c>
      <c r="O17" s="9">
        <f t="shared" si="0"/>
        <v>5.939166666666666</v>
      </c>
    </row>
    <row r="18" spans="1:15" x14ac:dyDescent="0.2">
      <c r="A18" s="7" t="s">
        <v>83</v>
      </c>
      <c r="B18" s="8">
        <v>3.14</v>
      </c>
      <c r="C18" s="8">
        <v>2.5499999999999998</v>
      </c>
      <c r="D18" s="8">
        <v>2.42</v>
      </c>
      <c r="E18" s="8">
        <v>3.46</v>
      </c>
      <c r="F18" s="8">
        <v>5.4</v>
      </c>
      <c r="G18" s="8">
        <v>4.49</v>
      </c>
      <c r="H18" s="8">
        <v>5.33</v>
      </c>
      <c r="I18" s="8">
        <v>6.93</v>
      </c>
      <c r="J18" s="8">
        <v>7.65</v>
      </c>
      <c r="K18" s="8">
        <v>6.89</v>
      </c>
      <c r="L18" s="8">
        <v>5.8</v>
      </c>
      <c r="M18" s="8">
        <v>3.6</v>
      </c>
      <c r="N18" s="8">
        <v>57.66</v>
      </c>
      <c r="O18" s="9">
        <f t="shared" si="0"/>
        <v>4.8049999999999997</v>
      </c>
    </row>
    <row r="19" spans="1:15" x14ac:dyDescent="0.2">
      <c r="A19" s="7" t="s">
        <v>84</v>
      </c>
      <c r="B19" s="8">
        <v>1.0900000000000001</v>
      </c>
      <c r="C19" s="8">
        <v>0.96</v>
      </c>
      <c r="D19" s="8">
        <v>1.07</v>
      </c>
      <c r="E19" s="8">
        <v>1.91</v>
      </c>
      <c r="F19" s="8">
        <v>3.03</v>
      </c>
      <c r="G19" s="8">
        <v>2.2799999999999998</v>
      </c>
      <c r="H19" s="8">
        <v>2.06</v>
      </c>
      <c r="I19" s="8">
        <v>3.62</v>
      </c>
      <c r="J19" s="8">
        <v>4.92</v>
      </c>
      <c r="K19" s="8">
        <v>5.45</v>
      </c>
      <c r="L19" s="8">
        <v>3.63</v>
      </c>
      <c r="M19" s="8">
        <v>1.18</v>
      </c>
      <c r="N19" s="8">
        <v>31.19</v>
      </c>
      <c r="O19" s="9">
        <f t="shared" si="0"/>
        <v>2.5991666666666666</v>
      </c>
    </row>
    <row r="20" spans="1:15" x14ac:dyDescent="0.2">
      <c r="A20" s="7" t="s">
        <v>85</v>
      </c>
      <c r="B20" s="8">
        <v>3.8</v>
      </c>
      <c r="C20" s="8">
        <v>3.38</v>
      </c>
      <c r="D20" s="8">
        <v>4.3600000000000003</v>
      </c>
      <c r="E20" s="8">
        <v>7.22</v>
      </c>
      <c r="F20" s="8">
        <v>10.84</v>
      </c>
      <c r="G20" s="8">
        <v>3.93</v>
      </c>
      <c r="H20" s="8">
        <v>4.12</v>
      </c>
      <c r="I20" s="8">
        <v>6.6</v>
      </c>
      <c r="J20" s="8">
        <v>9.91</v>
      </c>
      <c r="K20" s="8">
        <v>11.35</v>
      </c>
      <c r="L20" s="8">
        <v>7.02</v>
      </c>
      <c r="M20" s="8">
        <v>4.87</v>
      </c>
      <c r="N20" s="8">
        <v>77.39</v>
      </c>
      <c r="O20" s="9">
        <f t="shared" si="0"/>
        <v>6.4491666666666667</v>
      </c>
    </row>
    <row r="21" spans="1:15" x14ac:dyDescent="0.2">
      <c r="A21" s="7" t="s">
        <v>86</v>
      </c>
      <c r="B21" s="8">
        <v>4.09</v>
      </c>
      <c r="C21" s="8">
        <v>3.37</v>
      </c>
      <c r="D21" s="8">
        <v>4.91</v>
      </c>
      <c r="E21" s="8">
        <v>8.15</v>
      </c>
      <c r="F21" s="8">
        <v>11.76</v>
      </c>
      <c r="G21" s="8">
        <v>7.54</v>
      </c>
      <c r="H21" s="8">
        <v>6.31</v>
      </c>
      <c r="I21" s="8">
        <v>10.37</v>
      </c>
      <c r="J21" s="8">
        <v>14.16</v>
      </c>
      <c r="K21" s="8">
        <v>15.93</v>
      </c>
      <c r="L21" s="8">
        <v>8.6199999999999992</v>
      </c>
      <c r="M21" s="8">
        <v>3.61</v>
      </c>
      <c r="N21" s="8">
        <v>98.82</v>
      </c>
      <c r="O21" s="9">
        <f t="shared" si="0"/>
        <v>8.2349999999999994</v>
      </c>
    </row>
    <row r="22" spans="1:15" x14ac:dyDescent="0.2">
      <c r="A22" s="7" t="s">
        <v>87</v>
      </c>
      <c r="B22" s="8">
        <v>3.84</v>
      </c>
      <c r="C22" s="8">
        <v>3.13</v>
      </c>
      <c r="D22" s="8">
        <v>2.8</v>
      </c>
      <c r="E22" s="8">
        <v>4.58</v>
      </c>
      <c r="F22" s="8">
        <v>6</v>
      </c>
      <c r="G22" s="8">
        <v>5.22</v>
      </c>
      <c r="H22" s="8">
        <v>6.14</v>
      </c>
      <c r="I22" s="8">
        <v>7.62</v>
      </c>
      <c r="J22" s="8">
        <v>6.55</v>
      </c>
      <c r="K22" s="8">
        <v>6.69</v>
      </c>
      <c r="L22" s="8">
        <v>6.02</v>
      </c>
      <c r="M22" s="8">
        <v>4.79</v>
      </c>
      <c r="N22" s="8">
        <v>63.38</v>
      </c>
      <c r="O22" s="9">
        <f t="shared" si="0"/>
        <v>5.2816666666666672</v>
      </c>
    </row>
    <row r="23" spans="1:15" x14ac:dyDescent="0.2">
      <c r="A23" s="7" t="s">
        <v>88</v>
      </c>
      <c r="B23" s="8">
        <v>1.1100000000000001</v>
      </c>
      <c r="C23" s="8">
        <v>1.05</v>
      </c>
      <c r="D23" s="8">
        <v>1.37</v>
      </c>
      <c r="E23" s="8">
        <v>2.46</v>
      </c>
      <c r="F23" s="8">
        <v>3.58</v>
      </c>
      <c r="G23" s="8">
        <v>2.42</v>
      </c>
      <c r="H23" s="8">
        <v>2.14</v>
      </c>
      <c r="I23" s="8">
        <v>4.46</v>
      </c>
      <c r="J23" s="8">
        <v>6.26</v>
      </c>
      <c r="K23" s="8">
        <v>6.56</v>
      </c>
      <c r="L23" s="8">
        <v>3.79</v>
      </c>
      <c r="M23" s="8">
        <v>1.47</v>
      </c>
      <c r="N23" s="8">
        <v>36.67</v>
      </c>
      <c r="O23" s="9">
        <f t="shared" si="0"/>
        <v>3.0558333333333336</v>
      </c>
    </row>
    <row r="24" spans="1:15" x14ac:dyDescent="0.2">
      <c r="A24" s="7" t="s">
        <v>89</v>
      </c>
      <c r="B24" s="8">
        <v>2.25</v>
      </c>
      <c r="C24" s="8">
        <v>2.25</v>
      </c>
      <c r="D24" s="8">
        <v>2.91</v>
      </c>
      <c r="E24" s="8">
        <v>5.34</v>
      </c>
      <c r="F24" s="8">
        <v>9.9499999999999993</v>
      </c>
      <c r="G24" s="8">
        <v>10.130000000000001</v>
      </c>
      <c r="H24" s="8">
        <v>9.09</v>
      </c>
      <c r="I24" s="8">
        <v>10.7</v>
      </c>
      <c r="J24" s="8">
        <v>9.76</v>
      </c>
      <c r="K24" s="8">
        <v>8.9</v>
      </c>
      <c r="L24" s="8">
        <v>5</v>
      </c>
      <c r="M24" s="8">
        <v>2.66</v>
      </c>
      <c r="N24" s="8">
        <v>78.94</v>
      </c>
      <c r="O24" s="9">
        <f t="shared" si="0"/>
        <v>6.5783333333333331</v>
      </c>
    </row>
    <row r="25" spans="1:15" x14ac:dyDescent="0.2">
      <c r="A25" s="7" t="s">
        <v>90</v>
      </c>
      <c r="B25" s="8">
        <v>4.8099999999999996</v>
      </c>
      <c r="C25" s="8">
        <v>4</v>
      </c>
      <c r="D25" s="8">
        <v>4.2300000000000004</v>
      </c>
      <c r="E25" s="8">
        <v>6.89</v>
      </c>
      <c r="F25" s="8">
        <v>8.36</v>
      </c>
      <c r="G25" s="8">
        <v>3.45</v>
      </c>
      <c r="H25" s="8">
        <v>5.48</v>
      </c>
      <c r="I25" s="8">
        <v>6.93</v>
      </c>
      <c r="J25" s="8">
        <v>8.0299999999999994</v>
      </c>
      <c r="K25" s="8">
        <v>8.25</v>
      </c>
      <c r="L25" s="8">
        <v>8.0299999999999994</v>
      </c>
      <c r="M25" s="8">
        <v>6.54</v>
      </c>
      <c r="N25" s="8">
        <v>75</v>
      </c>
      <c r="O25" s="9">
        <f t="shared" si="0"/>
        <v>6.25</v>
      </c>
    </row>
    <row r="26" spans="1:15" x14ac:dyDescent="0.2">
      <c r="A26" s="7" t="s">
        <v>91</v>
      </c>
      <c r="B26" s="8">
        <v>2.0499999999999998</v>
      </c>
      <c r="C26" s="8">
        <v>1.86</v>
      </c>
      <c r="D26" s="8">
        <v>2.77</v>
      </c>
      <c r="E26" s="8">
        <v>4.51</v>
      </c>
      <c r="F26" s="8">
        <v>6.56</v>
      </c>
      <c r="G26" s="8">
        <v>3.48</v>
      </c>
      <c r="H26" s="8">
        <v>4.1100000000000003</v>
      </c>
      <c r="I26" s="8">
        <v>6.46</v>
      </c>
      <c r="J26" s="8">
        <v>9.7200000000000006</v>
      </c>
      <c r="K26" s="8">
        <v>10.64</v>
      </c>
      <c r="L26" s="8">
        <v>6.72</v>
      </c>
      <c r="M26" s="8">
        <v>2.35</v>
      </c>
      <c r="N26" s="8">
        <v>61.22</v>
      </c>
      <c r="O26" s="9">
        <f t="shared" si="0"/>
        <v>5.1016666666666666</v>
      </c>
    </row>
    <row r="27" spans="1:15" x14ac:dyDescent="0.2">
      <c r="A27" s="7" t="s">
        <v>92</v>
      </c>
      <c r="B27" s="8">
        <v>5.03</v>
      </c>
      <c r="C27" s="8">
        <v>3.61</v>
      </c>
      <c r="D27" s="8">
        <v>2.67</v>
      </c>
      <c r="E27" s="8">
        <v>5.05</v>
      </c>
      <c r="F27" s="8">
        <v>6.5</v>
      </c>
      <c r="G27" s="8">
        <v>4.6100000000000003</v>
      </c>
      <c r="H27" s="8">
        <v>6.76</v>
      </c>
      <c r="I27" s="8">
        <v>6.72</v>
      </c>
      <c r="J27" s="8">
        <v>5.73</v>
      </c>
      <c r="K27" s="8">
        <v>5.8</v>
      </c>
      <c r="L27" s="8">
        <v>7.51</v>
      </c>
      <c r="M27" s="8">
        <v>6.79</v>
      </c>
      <c r="N27" s="8">
        <v>66.760000000000005</v>
      </c>
      <c r="O27" s="9">
        <f t="shared" si="0"/>
        <v>5.5633333333333335</v>
      </c>
    </row>
    <row r="28" spans="1:15" x14ac:dyDescent="0.2">
      <c r="A28" s="7" t="s">
        <v>93</v>
      </c>
      <c r="B28" s="8">
        <v>3.86</v>
      </c>
      <c r="C28" s="8">
        <v>3.2</v>
      </c>
      <c r="D28" s="8">
        <v>3.92</v>
      </c>
      <c r="E28" s="8">
        <v>6.87</v>
      </c>
      <c r="F28" s="8">
        <v>10.27</v>
      </c>
      <c r="G28" s="8">
        <v>6.08</v>
      </c>
      <c r="H28" s="8">
        <v>5.21</v>
      </c>
      <c r="I28" s="8">
        <v>7.44</v>
      </c>
      <c r="J28" s="8">
        <v>9.4700000000000006</v>
      </c>
      <c r="K28" s="8">
        <v>9.1</v>
      </c>
      <c r="L28" s="8">
        <v>7.32</v>
      </c>
      <c r="M28" s="8">
        <v>4.6100000000000003</v>
      </c>
      <c r="N28" s="8">
        <v>77.34</v>
      </c>
      <c r="O28" s="9">
        <f t="shared" si="0"/>
        <v>6.4450000000000003</v>
      </c>
    </row>
    <row r="29" spans="1:15" x14ac:dyDescent="0.2">
      <c r="A29" s="7" t="s">
        <v>94</v>
      </c>
      <c r="B29" s="8">
        <v>1.06</v>
      </c>
      <c r="C29" s="8">
        <v>0.88</v>
      </c>
      <c r="D29" s="8">
        <v>1.39</v>
      </c>
      <c r="E29" s="8">
        <v>2.11</v>
      </c>
      <c r="F29" s="8">
        <v>3.21</v>
      </c>
      <c r="G29" s="8">
        <v>2.15</v>
      </c>
      <c r="H29" s="8">
        <v>2.16</v>
      </c>
      <c r="I29" s="8">
        <v>3.67</v>
      </c>
      <c r="J29" s="8">
        <v>4.97</v>
      </c>
      <c r="K29" s="8">
        <v>5.22</v>
      </c>
      <c r="L29" s="8">
        <v>3.68</v>
      </c>
      <c r="M29" s="8">
        <v>1.58</v>
      </c>
      <c r="N29" s="8">
        <v>32.090000000000003</v>
      </c>
      <c r="O29" s="9">
        <f t="shared" si="0"/>
        <v>2.6741666666666668</v>
      </c>
    </row>
    <row r="30" spans="1:15" x14ac:dyDescent="0.2">
      <c r="A30" s="7" t="s">
        <v>95</v>
      </c>
      <c r="B30" s="8">
        <v>3.51</v>
      </c>
      <c r="C30" s="8">
        <v>2.71</v>
      </c>
      <c r="D30" s="8">
        <v>2.98</v>
      </c>
      <c r="E30" s="8">
        <v>3.87</v>
      </c>
      <c r="F30" s="8">
        <v>7.43</v>
      </c>
      <c r="G30" s="8">
        <v>4.97</v>
      </c>
      <c r="H30" s="8">
        <v>5.28</v>
      </c>
      <c r="I30" s="8">
        <v>6.2</v>
      </c>
      <c r="J30" s="8">
        <v>6.55</v>
      </c>
      <c r="K30" s="8">
        <v>7.79</v>
      </c>
      <c r="L30" s="8">
        <v>7.17</v>
      </c>
      <c r="M30" s="8">
        <v>4.74</v>
      </c>
      <c r="N30" s="8">
        <v>63.18</v>
      </c>
      <c r="O30" s="9">
        <f t="shared" si="0"/>
        <v>5.2649999999999997</v>
      </c>
    </row>
    <row r="31" spans="1:15" x14ac:dyDescent="0.2">
      <c r="A31" s="7" t="s">
        <v>96</v>
      </c>
      <c r="B31" s="8">
        <v>2.71</v>
      </c>
      <c r="C31" s="8">
        <v>2.91</v>
      </c>
      <c r="D31" s="8">
        <v>3.5</v>
      </c>
      <c r="E31" s="8">
        <v>5.92</v>
      </c>
      <c r="F31" s="8">
        <v>7.67</v>
      </c>
      <c r="G31" s="8">
        <v>6.56</v>
      </c>
      <c r="H31" s="8">
        <v>7.67</v>
      </c>
      <c r="I31" s="8">
        <v>11.62</v>
      </c>
      <c r="J31" s="8">
        <v>11.98</v>
      </c>
      <c r="K31" s="8">
        <v>12.54</v>
      </c>
      <c r="L31" s="8">
        <v>6.81</v>
      </c>
      <c r="M31" s="8">
        <v>3.57</v>
      </c>
      <c r="N31" s="8">
        <v>83.47</v>
      </c>
      <c r="O31" s="9">
        <f t="shared" si="0"/>
        <v>6.9558333333333335</v>
      </c>
    </row>
    <row r="32" spans="1:15" x14ac:dyDescent="0.2">
      <c r="A32" s="7" t="s">
        <v>97</v>
      </c>
      <c r="B32" s="8">
        <v>3.93</v>
      </c>
      <c r="C32" s="8">
        <v>3.23</v>
      </c>
      <c r="D32" s="8">
        <v>4.2300000000000004</v>
      </c>
      <c r="E32" s="8">
        <v>6.09</v>
      </c>
      <c r="F32" s="8">
        <v>9.77</v>
      </c>
      <c r="G32" s="8">
        <v>7.46</v>
      </c>
      <c r="H32" s="8">
        <v>5.14</v>
      </c>
      <c r="I32" s="8">
        <v>7.12</v>
      </c>
      <c r="J32" s="8">
        <v>8.49</v>
      </c>
      <c r="K32" s="8">
        <v>8.07</v>
      </c>
      <c r="L32" s="8">
        <v>6.73</v>
      </c>
      <c r="M32" s="8">
        <v>4.37</v>
      </c>
      <c r="N32" s="8">
        <v>74.63</v>
      </c>
      <c r="O32" s="9">
        <f t="shared" si="0"/>
        <v>6.2191666666666663</v>
      </c>
    </row>
    <row r="33" spans="1:15" x14ac:dyDescent="0.2">
      <c r="A33" s="7" t="s">
        <v>98</v>
      </c>
      <c r="B33" s="8">
        <v>6.28</v>
      </c>
      <c r="C33" s="8">
        <v>5.3</v>
      </c>
      <c r="D33" s="8">
        <v>5.01</v>
      </c>
      <c r="E33" s="8">
        <v>4.6900000000000004</v>
      </c>
      <c r="F33" s="8">
        <v>8.0500000000000007</v>
      </c>
      <c r="G33" s="8">
        <v>7.54</v>
      </c>
      <c r="H33" s="8">
        <v>8.8699999999999992</v>
      </c>
      <c r="I33" s="8">
        <v>9.32</v>
      </c>
      <c r="J33" s="8">
        <v>8.68</v>
      </c>
      <c r="K33" s="8">
        <v>12.84</v>
      </c>
      <c r="L33" s="8">
        <v>11.68</v>
      </c>
      <c r="M33" s="8">
        <v>6.33</v>
      </c>
      <c r="N33" s="8">
        <v>94.59</v>
      </c>
      <c r="O33" s="9">
        <f t="shared" si="0"/>
        <v>7.8825000000000003</v>
      </c>
    </row>
    <row r="34" spans="1:15" x14ac:dyDescent="0.2">
      <c r="A34" s="7" t="s">
        <v>99</v>
      </c>
      <c r="B34" s="8">
        <v>1.55</v>
      </c>
      <c r="C34" s="8">
        <v>1.1599999999999999</v>
      </c>
      <c r="D34" s="8">
        <v>2.0299999999999998</v>
      </c>
      <c r="E34" s="8">
        <v>3.47</v>
      </c>
      <c r="F34" s="8">
        <v>5.2</v>
      </c>
      <c r="G34" s="8">
        <v>3.23</v>
      </c>
      <c r="H34" s="8">
        <v>3.19</v>
      </c>
      <c r="I34" s="8">
        <v>5.92</v>
      </c>
      <c r="J34" s="8">
        <v>7.74</v>
      </c>
      <c r="K34" s="8">
        <v>8.57</v>
      </c>
      <c r="L34" s="8">
        <v>5.55</v>
      </c>
      <c r="M34" s="8">
        <v>1.94</v>
      </c>
      <c r="N34" s="8">
        <v>49.55</v>
      </c>
      <c r="O34" s="9">
        <f t="shared" si="0"/>
        <v>4.1291666666666664</v>
      </c>
    </row>
    <row r="35" spans="1:15" x14ac:dyDescent="0.2">
      <c r="A35" s="7" t="s">
        <v>100</v>
      </c>
      <c r="B35" s="8">
        <v>1.97</v>
      </c>
      <c r="C35" s="8">
        <v>1.67</v>
      </c>
      <c r="D35" s="8">
        <v>1.63</v>
      </c>
      <c r="E35" s="8">
        <v>2.39</v>
      </c>
      <c r="F35" s="8">
        <v>4.71</v>
      </c>
      <c r="G35" s="8">
        <v>5.39</v>
      </c>
      <c r="H35" s="8">
        <v>5.77</v>
      </c>
      <c r="I35" s="8">
        <v>6.56</v>
      </c>
      <c r="J35" s="8">
        <v>8</v>
      </c>
      <c r="K35" s="8">
        <v>8.0299999999999994</v>
      </c>
      <c r="L35" s="8">
        <v>5.42</v>
      </c>
      <c r="M35" s="8">
        <v>2.7</v>
      </c>
      <c r="N35" s="8">
        <v>54.24</v>
      </c>
      <c r="O35" s="9">
        <f t="shared" ref="O35:O66" si="1">N35/12</f>
        <v>4.5200000000000005</v>
      </c>
    </row>
    <row r="36" spans="1:15" x14ac:dyDescent="0.2">
      <c r="A36" s="7" t="s">
        <v>101</v>
      </c>
      <c r="B36" s="8">
        <v>3.5</v>
      </c>
      <c r="C36" s="8">
        <v>2.4300000000000002</v>
      </c>
      <c r="D36" s="8">
        <v>3.01</v>
      </c>
      <c r="E36" s="8">
        <v>4.03</v>
      </c>
      <c r="F36" s="8">
        <v>6.24</v>
      </c>
      <c r="G36" s="8">
        <v>5.27</v>
      </c>
      <c r="H36" s="8">
        <v>5.44</v>
      </c>
      <c r="I36" s="8">
        <v>8.15</v>
      </c>
      <c r="J36" s="8">
        <v>7.98</v>
      </c>
      <c r="K36" s="8">
        <v>7.16</v>
      </c>
      <c r="L36" s="8">
        <v>6.9</v>
      </c>
      <c r="M36" s="8">
        <v>4.84</v>
      </c>
      <c r="N36" s="8">
        <v>64.95</v>
      </c>
      <c r="O36" s="9">
        <f t="shared" si="1"/>
        <v>5.4125000000000005</v>
      </c>
    </row>
    <row r="37" spans="1:15" x14ac:dyDescent="0.2">
      <c r="A37" s="7" t="s">
        <v>102</v>
      </c>
      <c r="B37" s="8">
        <v>1.77</v>
      </c>
      <c r="C37" s="8">
        <v>2.09</v>
      </c>
      <c r="D37" s="8">
        <v>2.72</v>
      </c>
      <c r="E37" s="8">
        <v>5.29</v>
      </c>
      <c r="F37" s="8">
        <v>8.24</v>
      </c>
      <c r="G37" s="8">
        <v>8.0500000000000007</v>
      </c>
      <c r="H37" s="8">
        <v>9.5399999999999991</v>
      </c>
      <c r="I37" s="8">
        <v>10.46</v>
      </c>
      <c r="J37" s="8">
        <v>10.6</v>
      </c>
      <c r="K37" s="8">
        <v>10.18</v>
      </c>
      <c r="L37" s="8">
        <v>5.41</v>
      </c>
      <c r="M37" s="8">
        <v>1.56</v>
      </c>
      <c r="N37" s="8">
        <v>75.91</v>
      </c>
      <c r="O37" s="9">
        <f t="shared" si="1"/>
        <v>6.3258333333333328</v>
      </c>
    </row>
    <row r="38" spans="1:15" x14ac:dyDescent="0.2">
      <c r="A38" s="7" t="s">
        <v>103</v>
      </c>
      <c r="B38" s="8">
        <v>3.73</v>
      </c>
      <c r="C38" s="8">
        <v>3.42</v>
      </c>
      <c r="D38" s="8">
        <v>3.15</v>
      </c>
      <c r="E38" s="8">
        <v>4.37</v>
      </c>
      <c r="F38" s="8">
        <v>8.6999999999999993</v>
      </c>
      <c r="G38" s="8">
        <v>7.3</v>
      </c>
      <c r="H38" s="8">
        <v>8.19</v>
      </c>
      <c r="I38" s="8">
        <v>9.17</v>
      </c>
      <c r="J38" s="8">
        <v>10.31</v>
      </c>
      <c r="K38" s="8">
        <v>9.6300000000000008</v>
      </c>
      <c r="L38" s="8">
        <v>8.6300000000000008</v>
      </c>
      <c r="M38" s="8">
        <v>5.69</v>
      </c>
      <c r="N38" s="8">
        <v>82.3</v>
      </c>
      <c r="O38" s="9">
        <f t="shared" si="1"/>
        <v>6.8583333333333334</v>
      </c>
    </row>
    <row r="39" spans="1:15" x14ac:dyDescent="0.2">
      <c r="A39" s="7" t="s">
        <v>104</v>
      </c>
      <c r="B39" s="8">
        <v>1.84</v>
      </c>
      <c r="C39" s="8">
        <v>2.1800000000000002</v>
      </c>
      <c r="D39" s="8">
        <v>4.05</v>
      </c>
      <c r="E39" s="8">
        <v>6.18</v>
      </c>
      <c r="F39" s="8">
        <v>8.68</v>
      </c>
      <c r="G39" s="8">
        <v>5.01</v>
      </c>
      <c r="H39" s="8">
        <v>6.06</v>
      </c>
      <c r="I39" s="8">
        <v>9.51</v>
      </c>
      <c r="J39" s="8">
        <v>11.34</v>
      </c>
      <c r="K39" s="8">
        <v>11.67</v>
      </c>
      <c r="L39" s="8">
        <v>7.26</v>
      </c>
      <c r="M39" s="8">
        <v>2.85</v>
      </c>
      <c r="N39" s="8">
        <v>76.64</v>
      </c>
      <c r="O39" s="9">
        <f t="shared" si="1"/>
        <v>6.3866666666666667</v>
      </c>
    </row>
    <row r="40" spans="1:15" x14ac:dyDescent="0.2">
      <c r="A40" s="7" t="s">
        <v>105</v>
      </c>
      <c r="B40" s="8">
        <v>3.56</v>
      </c>
      <c r="C40" s="8">
        <v>3.01</v>
      </c>
      <c r="D40" s="8">
        <v>3.53</v>
      </c>
      <c r="E40" s="8">
        <v>5.19</v>
      </c>
      <c r="F40" s="8">
        <v>7.55</v>
      </c>
      <c r="G40" s="8">
        <v>6.65</v>
      </c>
      <c r="H40" s="8">
        <v>4.83</v>
      </c>
      <c r="I40" s="8">
        <v>6.04</v>
      </c>
      <c r="J40" s="8">
        <v>6.38</v>
      </c>
      <c r="K40" s="8">
        <v>6.87</v>
      </c>
      <c r="L40" s="8">
        <v>6.17</v>
      </c>
      <c r="M40" s="8">
        <v>4.53</v>
      </c>
      <c r="N40" s="8">
        <v>64.319999999999993</v>
      </c>
      <c r="O40" s="9">
        <f t="shared" si="1"/>
        <v>5.3599999999999994</v>
      </c>
    </row>
    <row r="41" spans="1:15" x14ac:dyDescent="0.2">
      <c r="A41" s="7" t="s">
        <v>106</v>
      </c>
      <c r="B41" s="8">
        <v>4.58</v>
      </c>
      <c r="C41" s="8">
        <v>3.54</v>
      </c>
      <c r="D41" s="8">
        <v>3.67</v>
      </c>
      <c r="E41" s="8">
        <v>4.74</v>
      </c>
      <c r="F41" s="8">
        <v>7.25</v>
      </c>
      <c r="G41" s="8">
        <v>6.87</v>
      </c>
      <c r="H41" s="8">
        <v>7.23</v>
      </c>
      <c r="I41" s="8">
        <v>8.2200000000000006</v>
      </c>
      <c r="J41" s="8">
        <v>8.74</v>
      </c>
      <c r="K41" s="8">
        <v>9.89</v>
      </c>
      <c r="L41" s="8">
        <v>8.09</v>
      </c>
      <c r="M41" s="8">
        <v>5.43</v>
      </c>
      <c r="N41" s="8">
        <v>78.260000000000005</v>
      </c>
      <c r="O41" s="9">
        <f t="shared" si="1"/>
        <v>6.5216666666666674</v>
      </c>
    </row>
    <row r="42" spans="1:15" x14ac:dyDescent="0.2">
      <c r="A42" s="7" t="s">
        <v>107</v>
      </c>
      <c r="B42" s="8">
        <v>3.81</v>
      </c>
      <c r="C42" s="8">
        <v>3.28</v>
      </c>
      <c r="D42" s="8">
        <v>3.13</v>
      </c>
      <c r="E42" s="8">
        <v>6.12</v>
      </c>
      <c r="F42" s="8">
        <v>8.7200000000000006</v>
      </c>
      <c r="G42" s="8">
        <v>5.2</v>
      </c>
      <c r="H42" s="8">
        <v>5.12</v>
      </c>
      <c r="I42" s="8">
        <v>8.07</v>
      </c>
      <c r="J42" s="8">
        <v>12.34</v>
      </c>
      <c r="K42" s="8">
        <v>10.1</v>
      </c>
      <c r="L42" s="8">
        <v>6.48</v>
      </c>
      <c r="M42" s="8">
        <v>3.85</v>
      </c>
      <c r="N42" s="8">
        <v>76.2</v>
      </c>
      <c r="O42" s="9">
        <f t="shared" si="1"/>
        <v>6.3500000000000005</v>
      </c>
    </row>
    <row r="43" spans="1:15" x14ac:dyDescent="0.2">
      <c r="A43" s="7" t="s">
        <v>108</v>
      </c>
      <c r="B43" s="8">
        <v>1.24</v>
      </c>
      <c r="C43" s="8">
        <v>1.1299999999999999</v>
      </c>
      <c r="D43" s="8">
        <v>1.49</v>
      </c>
      <c r="E43" s="8">
        <v>2.86</v>
      </c>
      <c r="F43" s="8">
        <v>4.26</v>
      </c>
      <c r="G43" s="8">
        <v>2.86</v>
      </c>
      <c r="H43" s="8">
        <v>3.23</v>
      </c>
      <c r="I43" s="8">
        <v>4.97</v>
      </c>
      <c r="J43" s="8">
        <v>6.85</v>
      </c>
      <c r="K43" s="8">
        <v>7.07</v>
      </c>
      <c r="L43" s="8">
        <v>4.3499999999999996</v>
      </c>
      <c r="M43" s="8">
        <v>1.88</v>
      </c>
      <c r="N43" s="8">
        <v>42.2</v>
      </c>
      <c r="O43" s="9">
        <f t="shared" si="1"/>
        <v>3.5166666666666671</v>
      </c>
    </row>
    <row r="44" spans="1:15" x14ac:dyDescent="0.2">
      <c r="A44" s="7" t="s">
        <v>109</v>
      </c>
      <c r="B44" s="8">
        <v>2.84</v>
      </c>
      <c r="C44" s="8">
        <v>2.5</v>
      </c>
      <c r="D44" s="8">
        <v>2.57</v>
      </c>
      <c r="E44" s="8">
        <v>4.0999999999999996</v>
      </c>
      <c r="F44" s="8">
        <v>6.99</v>
      </c>
      <c r="G44" s="8">
        <v>6.1</v>
      </c>
      <c r="H44" s="8">
        <v>6.4</v>
      </c>
      <c r="I44" s="8">
        <v>7.98</v>
      </c>
      <c r="J44" s="8">
        <v>8.51</v>
      </c>
      <c r="K44" s="8">
        <v>8.09</v>
      </c>
      <c r="L44" s="8">
        <v>6.75</v>
      </c>
      <c r="M44" s="8">
        <v>4.68</v>
      </c>
      <c r="N44" s="8">
        <v>67.52</v>
      </c>
      <c r="O44" s="9">
        <f t="shared" si="1"/>
        <v>5.626666666666666</v>
      </c>
    </row>
    <row r="45" spans="1:15" x14ac:dyDescent="0.2">
      <c r="A45" s="7" t="s">
        <v>110</v>
      </c>
      <c r="B45" s="8">
        <v>2.09</v>
      </c>
      <c r="C45" s="8">
        <v>1.75</v>
      </c>
      <c r="D45" s="8">
        <v>2.08</v>
      </c>
      <c r="E45" s="8">
        <v>3.28</v>
      </c>
      <c r="F45" s="8">
        <v>4.3899999999999997</v>
      </c>
      <c r="G45" s="8">
        <v>2.65</v>
      </c>
      <c r="H45" s="8">
        <v>3.42</v>
      </c>
      <c r="I45" s="8">
        <v>5.54</v>
      </c>
      <c r="J45" s="8">
        <v>6.9</v>
      </c>
      <c r="K45" s="8">
        <v>6.39</v>
      </c>
      <c r="L45" s="8">
        <v>5.15</v>
      </c>
      <c r="M45" s="8">
        <v>2.63</v>
      </c>
      <c r="N45" s="8">
        <v>46.26</v>
      </c>
      <c r="O45" s="9">
        <f t="shared" si="1"/>
        <v>3.855</v>
      </c>
    </row>
    <row r="46" spans="1:15" x14ac:dyDescent="0.2">
      <c r="A46" s="7" t="s">
        <v>111</v>
      </c>
      <c r="B46" s="8">
        <v>3.61</v>
      </c>
      <c r="C46" s="8">
        <v>3.57</v>
      </c>
      <c r="D46" s="8">
        <v>3.84</v>
      </c>
      <c r="E46" s="8">
        <v>6.06</v>
      </c>
      <c r="F46" s="8">
        <v>6.34</v>
      </c>
      <c r="G46" s="8">
        <v>4.42</v>
      </c>
      <c r="H46" s="8">
        <v>6.88</v>
      </c>
      <c r="I46" s="8">
        <v>8.4700000000000006</v>
      </c>
      <c r="J46" s="8">
        <v>8.2200000000000006</v>
      </c>
      <c r="K46" s="8">
        <v>8.3800000000000008</v>
      </c>
      <c r="L46" s="8">
        <v>8.39</v>
      </c>
      <c r="M46" s="8">
        <v>7.09</v>
      </c>
      <c r="N46" s="8">
        <v>75.28</v>
      </c>
      <c r="O46" s="9">
        <f t="shared" si="1"/>
        <v>6.2733333333333334</v>
      </c>
    </row>
    <row r="47" spans="1:15" x14ac:dyDescent="0.2">
      <c r="A47" s="7" t="s">
        <v>112</v>
      </c>
      <c r="B47" s="8">
        <v>3.17</v>
      </c>
      <c r="C47" s="8">
        <v>2.63</v>
      </c>
      <c r="D47" s="8">
        <v>4.46</v>
      </c>
      <c r="E47" s="8">
        <v>8.43</v>
      </c>
      <c r="F47" s="8">
        <v>11.99</v>
      </c>
      <c r="G47" s="8">
        <v>8.14</v>
      </c>
      <c r="H47" s="8">
        <v>7.17</v>
      </c>
      <c r="I47" s="8">
        <v>9.39</v>
      </c>
      <c r="J47" s="8">
        <v>12.65</v>
      </c>
      <c r="K47" s="8">
        <v>11.99</v>
      </c>
      <c r="L47" s="8">
        <v>6.94</v>
      </c>
      <c r="M47" s="8">
        <v>3.23</v>
      </c>
      <c r="N47" s="8">
        <v>90.18</v>
      </c>
      <c r="O47" s="9">
        <f t="shared" si="1"/>
        <v>7.5150000000000006</v>
      </c>
    </row>
    <row r="48" spans="1:15" x14ac:dyDescent="0.2">
      <c r="A48" s="7" t="s">
        <v>113</v>
      </c>
      <c r="B48" s="8">
        <v>1.35</v>
      </c>
      <c r="C48" s="8">
        <v>1.17</v>
      </c>
      <c r="D48" s="8">
        <v>1.1399999999999999</v>
      </c>
      <c r="E48" s="8">
        <v>1.84</v>
      </c>
      <c r="F48" s="8">
        <v>2.78</v>
      </c>
      <c r="G48" s="8">
        <v>1.46</v>
      </c>
      <c r="H48" s="8">
        <v>1.73</v>
      </c>
      <c r="I48" s="8">
        <v>3.28</v>
      </c>
      <c r="J48" s="8">
        <v>4.58</v>
      </c>
      <c r="K48" s="8">
        <v>4.53</v>
      </c>
      <c r="L48" s="8">
        <v>3.85</v>
      </c>
      <c r="M48" s="8">
        <v>1.53</v>
      </c>
      <c r="N48" s="8">
        <v>29.24</v>
      </c>
      <c r="O48" s="9">
        <f t="shared" si="1"/>
        <v>2.4366666666666665</v>
      </c>
    </row>
    <row r="49" spans="1:15" x14ac:dyDescent="0.2">
      <c r="A49" s="7" t="s">
        <v>114</v>
      </c>
      <c r="B49" s="8">
        <v>4.7</v>
      </c>
      <c r="C49" s="8">
        <v>3.2</v>
      </c>
      <c r="D49" s="8">
        <v>3.22</v>
      </c>
      <c r="E49" s="8">
        <v>5.28</v>
      </c>
      <c r="F49" s="8">
        <v>6.98</v>
      </c>
      <c r="G49" s="8">
        <v>3.81</v>
      </c>
      <c r="H49" s="8">
        <v>4.7300000000000004</v>
      </c>
      <c r="I49" s="8">
        <v>4.8899999999999997</v>
      </c>
      <c r="J49" s="8">
        <v>5.5</v>
      </c>
      <c r="K49" s="8">
        <v>5.9</v>
      </c>
      <c r="L49" s="8">
        <v>7.05</v>
      </c>
      <c r="M49" s="8">
        <v>6.25</v>
      </c>
      <c r="N49" s="8">
        <v>61.51</v>
      </c>
      <c r="O49" s="9">
        <f t="shared" si="1"/>
        <v>5.1258333333333335</v>
      </c>
    </row>
    <row r="50" spans="1:15" x14ac:dyDescent="0.2">
      <c r="A50" s="7" t="s">
        <v>115</v>
      </c>
      <c r="B50" s="8">
        <v>2.83</v>
      </c>
      <c r="C50" s="8">
        <v>3.71</v>
      </c>
      <c r="D50" s="8">
        <v>4.87</v>
      </c>
      <c r="E50" s="8">
        <v>7.05</v>
      </c>
      <c r="F50" s="8">
        <v>10.07</v>
      </c>
      <c r="G50" s="8">
        <v>6.25</v>
      </c>
      <c r="H50" s="8">
        <v>8.6300000000000008</v>
      </c>
      <c r="I50" s="8">
        <v>11.74</v>
      </c>
      <c r="J50" s="8">
        <v>13.98</v>
      </c>
      <c r="K50" s="8">
        <v>13.8</v>
      </c>
      <c r="L50" s="8">
        <v>9.09</v>
      </c>
      <c r="M50" s="8">
        <v>3.31</v>
      </c>
      <c r="N50" s="8">
        <v>95.33</v>
      </c>
      <c r="O50" s="9">
        <f t="shared" si="1"/>
        <v>7.9441666666666668</v>
      </c>
    </row>
    <row r="51" spans="1:15" x14ac:dyDescent="0.2">
      <c r="A51" s="7" t="s">
        <v>116</v>
      </c>
      <c r="B51" s="8">
        <v>2.58</v>
      </c>
      <c r="C51" s="8">
        <v>2.61</v>
      </c>
      <c r="D51" s="8">
        <v>4.8099999999999996</v>
      </c>
      <c r="E51" s="8">
        <v>8.8800000000000008</v>
      </c>
      <c r="F51" s="8">
        <v>10.71</v>
      </c>
      <c r="G51" s="8">
        <v>7.41</v>
      </c>
      <c r="H51" s="8">
        <v>8.67</v>
      </c>
      <c r="I51" s="8">
        <v>12.46</v>
      </c>
      <c r="J51" s="8">
        <v>14.41</v>
      </c>
      <c r="K51" s="8">
        <v>14.1</v>
      </c>
      <c r="L51" s="8">
        <v>8.5299999999999994</v>
      </c>
      <c r="M51" s="8">
        <v>3.6</v>
      </c>
      <c r="N51" s="8">
        <v>98.78</v>
      </c>
      <c r="O51" s="9">
        <f t="shared" si="1"/>
        <v>8.2316666666666674</v>
      </c>
    </row>
    <row r="52" spans="1:15" x14ac:dyDescent="0.2">
      <c r="A52" s="7" t="s">
        <v>117</v>
      </c>
      <c r="B52" s="8">
        <v>4.7300000000000004</v>
      </c>
      <c r="C52" s="8">
        <v>3.46</v>
      </c>
      <c r="D52" s="8">
        <v>4.03</v>
      </c>
      <c r="E52" s="8">
        <v>8.1199999999999992</v>
      </c>
      <c r="F52" s="8">
        <v>8.61</v>
      </c>
      <c r="G52" s="8">
        <v>5.09</v>
      </c>
      <c r="H52" s="8">
        <v>5.25</v>
      </c>
      <c r="I52" s="8">
        <v>8.3000000000000007</v>
      </c>
      <c r="J52" s="8">
        <v>11.03</v>
      </c>
      <c r="K52" s="8">
        <v>11.43</v>
      </c>
      <c r="L52" s="8">
        <v>8.99</v>
      </c>
      <c r="M52" s="8">
        <v>6.53</v>
      </c>
      <c r="N52" s="8">
        <v>85.58</v>
      </c>
      <c r="O52" s="9">
        <f t="shared" si="1"/>
        <v>7.1316666666666668</v>
      </c>
    </row>
    <row r="53" spans="1:15" x14ac:dyDescent="0.2">
      <c r="A53" s="7" t="s">
        <v>118</v>
      </c>
      <c r="B53" s="8">
        <v>3.71</v>
      </c>
      <c r="C53" s="8">
        <v>2.7</v>
      </c>
      <c r="D53" s="8">
        <v>2.57</v>
      </c>
      <c r="E53" s="8">
        <v>3.67</v>
      </c>
      <c r="F53" s="8">
        <v>6.04</v>
      </c>
      <c r="G53" s="8">
        <v>5.66</v>
      </c>
      <c r="H53" s="8">
        <v>6.15</v>
      </c>
      <c r="I53" s="8">
        <v>7.61</v>
      </c>
      <c r="J53" s="8">
        <v>8.6999999999999993</v>
      </c>
      <c r="K53" s="8">
        <v>9.34</v>
      </c>
      <c r="L53" s="8">
        <v>7.71</v>
      </c>
      <c r="M53" s="8">
        <v>4.7699999999999996</v>
      </c>
      <c r="N53" s="8">
        <v>68.62</v>
      </c>
      <c r="O53" s="9">
        <f t="shared" si="1"/>
        <v>5.7183333333333337</v>
      </c>
    </row>
    <row r="54" spans="1:15" x14ac:dyDescent="0.2">
      <c r="A54" s="7" t="s">
        <v>119</v>
      </c>
      <c r="B54" s="8">
        <v>1.48</v>
      </c>
      <c r="C54" s="8">
        <v>1.83</v>
      </c>
      <c r="D54" s="8">
        <v>2.52</v>
      </c>
      <c r="E54" s="8">
        <v>4.8</v>
      </c>
      <c r="F54" s="8">
        <v>7.05</v>
      </c>
      <c r="G54" s="8">
        <v>6.92</v>
      </c>
      <c r="H54" s="8">
        <v>8.91</v>
      </c>
      <c r="I54" s="8">
        <v>9.0399999999999991</v>
      </c>
      <c r="J54" s="8">
        <v>10.199999999999999</v>
      </c>
      <c r="K54" s="8">
        <v>8.4</v>
      </c>
      <c r="L54" s="8">
        <v>4.95</v>
      </c>
      <c r="M54" s="8">
        <v>2.12</v>
      </c>
      <c r="N54" s="8">
        <v>68.22</v>
      </c>
      <c r="O54" s="9">
        <f t="shared" si="1"/>
        <v>5.6849999999999996</v>
      </c>
    </row>
    <row r="55" spans="1:15" x14ac:dyDescent="0.2">
      <c r="A55" s="7" t="s">
        <v>120</v>
      </c>
      <c r="B55" s="8">
        <v>1.54</v>
      </c>
      <c r="C55" s="8">
        <v>1.79</v>
      </c>
      <c r="D55" s="8">
        <v>2.39</v>
      </c>
      <c r="E55" s="8">
        <v>5.5</v>
      </c>
      <c r="F55" s="8">
        <v>8.65</v>
      </c>
      <c r="G55" s="8">
        <v>8.91</v>
      </c>
      <c r="H55" s="8">
        <v>11.45</v>
      </c>
      <c r="I55" s="8">
        <v>11.78</v>
      </c>
      <c r="J55" s="8">
        <v>10.57</v>
      </c>
      <c r="K55" s="8">
        <v>9.4600000000000009</v>
      </c>
      <c r="L55" s="8">
        <v>5.39</v>
      </c>
      <c r="M55" s="8">
        <v>2.04</v>
      </c>
      <c r="N55" s="8">
        <v>79.47</v>
      </c>
      <c r="O55" s="9">
        <f t="shared" si="1"/>
        <v>6.6224999999999996</v>
      </c>
    </row>
    <row r="56" spans="1:15" x14ac:dyDescent="0.2">
      <c r="A56" s="7" t="s">
        <v>121</v>
      </c>
      <c r="B56" s="8">
        <v>3.5</v>
      </c>
      <c r="C56" s="8">
        <v>3.23</v>
      </c>
      <c r="D56" s="8">
        <v>3.08</v>
      </c>
      <c r="E56" s="8">
        <v>5.82</v>
      </c>
      <c r="F56" s="8">
        <v>7.96</v>
      </c>
      <c r="G56" s="8">
        <v>3.35</v>
      </c>
      <c r="H56" s="8">
        <v>3.14</v>
      </c>
      <c r="I56" s="8">
        <v>4.68</v>
      </c>
      <c r="J56" s="8">
        <v>6.86</v>
      </c>
      <c r="K56" s="8">
        <v>8.06</v>
      </c>
      <c r="L56" s="8">
        <v>6.45</v>
      </c>
      <c r="M56" s="8">
        <v>5.42</v>
      </c>
      <c r="N56" s="8">
        <v>61.55</v>
      </c>
      <c r="O56" s="9">
        <f t="shared" si="1"/>
        <v>5.1291666666666664</v>
      </c>
    </row>
    <row r="57" spans="1:15" x14ac:dyDescent="0.2">
      <c r="A57" s="7" t="s">
        <v>122</v>
      </c>
      <c r="B57" s="8">
        <v>3.63</v>
      </c>
      <c r="C57" s="8">
        <v>2.77</v>
      </c>
      <c r="D57" s="8">
        <v>3.44</v>
      </c>
      <c r="E57" s="8">
        <v>5.0999999999999996</v>
      </c>
      <c r="F57" s="8">
        <v>7.36</v>
      </c>
      <c r="G57" s="8">
        <v>5.95</v>
      </c>
      <c r="H57" s="8">
        <v>4.53</v>
      </c>
      <c r="I57" s="8">
        <v>5.34</v>
      </c>
      <c r="J57" s="8">
        <v>5.44</v>
      </c>
      <c r="K57" s="8">
        <v>5.8</v>
      </c>
      <c r="L57" s="8">
        <v>5.77</v>
      </c>
      <c r="M57" s="8">
        <v>4.68</v>
      </c>
      <c r="N57" s="8">
        <v>59.81</v>
      </c>
      <c r="O57" s="9">
        <f t="shared" si="1"/>
        <v>4.9841666666666669</v>
      </c>
    </row>
    <row r="58" spans="1:15" x14ac:dyDescent="0.2">
      <c r="A58" s="7" t="s">
        <v>123</v>
      </c>
      <c r="B58" s="8">
        <v>4.54</v>
      </c>
      <c r="C58" s="8">
        <v>3.26</v>
      </c>
      <c r="D58" s="8">
        <v>3.99</v>
      </c>
      <c r="E58" s="8">
        <v>7.06</v>
      </c>
      <c r="F58" s="8">
        <v>9.3000000000000007</v>
      </c>
      <c r="G58" s="8">
        <v>3.92</v>
      </c>
      <c r="H58" s="8">
        <v>4.5999999999999996</v>
      </c>
      <c r="I58" s="8">
        <v>6.38</v>
      </c>
      <c r="J58" s="8">
        <v>7.86</v>
      </c>
      <c r="K58" s="8">
        <v>8.4600000000000009</v>
      </c>
      <c r="L58" s="8">
        <v>7.97</v>
      </c>
      <c r="M58" s="8">
        <v>5.83</v>
      </c>
      <c r="N58" s="8">
        <v>73.17</v>
      </c>
      <c r="O58" s="9">
        <f t="shared" si="1"/>
        <v>6.0975000000000001</v>
      </c>
    </row>
    <row r="59" spans="1:15" x14ac:dyDescent="0.2">
      <c r="A59" s="7" t="s">
        <v>124</v>
      </c>
      <c r="B59" s="8">
        <v>5.48</v>
      </c>
      <c r="C59" s="8">
        <v>3.73</v>
      </c>
      <c r="D59" s="8">
        <v>4.58</v>
      </c>
      <c r="E59" s="8">
        <v>7.89</v>
      </c>
      <c r="F59" s="8">
        <v>8.0399999999999991</v>
      </c>
      <c r="G59" s="8">
        <v>3.03</v>
      </c>
      <c r="H59" s="8">
        <v>4.13</v>
      </c>
      <c r="I59" s="8">
        <v>5.88</v>
      </c>
      <c r="J59" s="8">
        <v>9.1300000000000008</v>
      </c>
      <c r="K59" s="8">
        <v>7.77</v>
      </c>
      <c r="L59" s="8">
        <v>8.81</v>
      </c>
      <c r="M59" s="8">
        <v>5.3</v>
      </c>
      <c r="N59" s="8">
        <v>73.760000000000005</v>
      </c>
      <c r="O59" s="9">
        <f t="shared" si="1"/>
        <v>6.1466666666666674</v>
      </c>
    </row>
    <row r="60" spans="1:15" x14ac:dyDescent="0.2">
      <c r="A60" s="7" t="s">
        <v>125</v>
      </c>
      <c r="B60" s="8">
        <v>5.82</v>
      </c>
      <c r="C60" s="8">
        <v>4.46</v>
      </c>
      <c r="D60" s="8">
        <v>4.93</v>
      </c>
      <c r="E60" s="8">
        <v>7.08</v>
      </c>
      <c r="F60" s="8">
        <v>11.38</v>
      </c>
      <c r="G60" s="8">
        <v>7.75</v>
      </c>
      <c r="H60" s="8">
        <v>7.47</v>
      </c>
      <c r="I60" s="8">
        <v>9.14</v>
      </c>
      <c r="J60" s="8">
        <v>10.039999999999999</v>
      </c>
      <c r="K60" s="8">
        <v>11.27</v>
      </c>
      <c r="L60" s="8">
        <v>11.22</v>
      </c>
      <c r="M60" s="8">
        <v>8.3000000000000007</v>
      </c>
      <c r="N60" s="8">
        <v>98.86</v>
      </c>
      <c r="O60" s="9">
        <f t="shared" si="1"/>
        <v>8.2383333333333333</v>
      </c>
    </row>
    <row r="61" spans="1:15" x14ac:dyDescent="0.2">
      <c r="A61" s="7" t="s">
        <v>126</v>
      </c>
      <c r="B61" s="8">
        <v>2.71</v>
      </c>
      <c r="C61" s="8">
        <v>2.17</v>
      </c>
      <c r="D61" s="8">
        <v>1.87</v>
      </c>
      <c r="E61" s="8">
        <v>3.6</v>
      </c>
      <c r="F61" s="8">
        <v>6.9</v>
      </c>
      <c r="G61" s="8">
        <v>8.1</v>
      </c>
      <c r="H61" s="8">
        <v>7.66</v>
      </c>
      <c r="I61" s="8">
        <v>8.5500000000000007</v>
      </c>
      <c r="J61" s="8">
        <v>8.91</v>
      </c>
      <c r="K61" s="8">
        <v>9.27</v>
      </c>
      <c r="L61" s="8">
        <v>5.03</v>
      </c>
      <c r="M61" s="8">
        <v>3.98</v>
      </c>
      <c r="N61" s="8">
        <v>68.75</v>
      </c>
      <c r="O61" s="9">
        <f t="shared" si="1"/>
        <v>5.729166666666667</v>
      </c>
    </row>
    <row r="62" spans="1:15" x14ac:dyDescent="0.2">
      <c r="A62" s="7" t="s">
        <v>127</v>
      </c>
      <c r="B62" s="8">
        <v>2.14</v>
      </c>
      <c r="C62" s="8">
        <v>1.95</v>
      </c>
      <c r="D62" s="8">
        <v>2.81</v>
      </c>
      <c r="E62" s="8">
        <v>4.24</v>
      </c>
      <c r="F62" s="8">
        <v>5.64</v>
      </c>
      <c r="G62" s="8">
        <v>2.87</v>
      </c>
      <c r="H62" s="8">
        <v>3.09</v>
      </c>
      <c r="I62" s="8">
        <v>5.22</v>
      </c>
      <c r="J62" s="8">
        <v>8.6300000000000008</v>
      </c>
      <c r="K62" s="8">
        <v>9.7899999999999991</v>
      </c>
      <c r="L62" s="8">
        <v>6.58</v>
      </c>
      <c r="M62" s="8">
        <v>2.29</v>
      </c>
      <c r="N62" s="8">
        <v>55.24</v>
      </c>
      <c r="O62" s="9">
        <f t="shared" si="1"/>
        <v>4.6033333333333335</v>
      </c>
    </row>
    <row r="63" spans="1:15" x14ac:dyDescent="0.2">
      <c r="A63" s="7" t="s">
        <v>128</v>
      </c>
      <c r="B63" s="8">
        <v>12.06</v>
      </c>
      <c r="C63" s="8">
        <v>10.3</v>
      </c>
      <c r="D63" s="8">
        <v>9.92</v>
      </c>
      <c r="E63" s="8">
        <v>11.52</v>
      </c>
      <c r="F63" s="8">
        <v>18.440000000000001</v>
      </c>
      <c r="G63" s="8">
        <v>12.76</v>
      </c>
      <c r="H63" s="8">
        <v>13</v>
      </c>
      <c r="I63" s="8">
        <v>15.17</v>
      </c>
      <c r="J63" s="8">
        <v>15.79</v>
      </c>
      <c r="K63" s="8">
        <v>17.760000000000002</v>
      </c>
      <c r="L63" s="8">
        <v>18.920000000000002</v>
      </c>
      <c r="M63" s="8">
        <v>15.44</v>
      </c>
      <c r="N63" s="8">
        <v>171.08</v>
      </c>
      <c r="O63" s="9">
        <f t="shared" si="1"/>
        <v>14.256666666666668</v>
      </c>
    </row>
    <row r="64" spans="1:15" x14ac:dyDescent="0.2">
      <c r="A64" s="7" t="s">
        <v>129</v>
      </c>
      <c r="B64" s="8">
        <v>0.93</v>
      </c>
      <c r="C64" s="8">
        <v>0.98</v>
      </c>
      <c r="D64" s="8">
        <v>1.51</v>
      </c>
      <c r="E64" s="8">
        <v>2.14</v>
      </c>
      <c r="F64" s="8">
        <v>3.85</v>
      </c>
      <c r="G64" s="8">
        <v>2.52</v>
      </c>
      <c r="H64" s="8">
        <v>2.67</v>
      </c>
      <c r="I64" s="8">
        <v>4.3099999999999996</v>
      </c>
      <c r="J64" s="8">
        <v>5.91</v>
      </c>
      <c r="K64" s="8">
        <v>6.14</v>
      </c>
      <c r="L64" s="8">
        <v>3.86</v>
      </c>
      <c r="M64" s="8">
        <v>1.37</v>
      </c>
      <c r="N64" s="8">
        <v>36.19</v>
      </c>
      <c r="O64" s="9">
        <f t="shared" si="1"/>
        <v>3.0158333333333331</v>
      </c>
    </row>
    <row r="65" spans="1:15" x14ac:dyDescent="0.2">
      <c r="A65" s="7" t="s">
        <v>130</v>
      </c>
      <c r="B65" s="8">
        <v>0.83</v>
      </c>
      <c r="C65" s="8">
        <v>0.55000000000000004</v>
      </c>
      <c r="D65" s="8">
        <v>0.9</v>
      </c>
      <c r="E65" s="8">
        <v>1.22</v>
      </c>
      <c r="F65" s="8">
        <v>3.17</v>
      </c>
      <c r="G65" s="8">
        <v>1.86</v>
      </c>
      <c r="H65" s="8">
        <v>1.1200000000000001</v>
      </c>
      <c r="I65" s="8">
        <v>2.93</v>
      </c>
      <c r="J65" s="8">
        <v>3.72</v>
      </c>
      <c r="K65" s="8">
        <v>5.78</v>
      </c>
      <c r="L65" s="8">
        <v>4.49</v>
      </c>
      <c r="M65" s="8">
        <v>0.88</v>
      </c>
      <c r="N65" s="8">
        <v>27.45</v>
      </c>
      <c r="O65" s="9">
        <f t="shared" si="1"/>
        <v>2.2875000000000001</v>
      </c>
    </row>
    <row r="66" spans="1:15" x14ac:dyDescent="0.2">
      <c r="A66" s="7" t="s">
        <v>131</v>
      </c>
      <c r="B66" s="8">
        <v>1.91</v>
      </c>
      <c r="C66" s="8">
        <v>1.33</v>
      </c>
      <c r="D66" s="8">
        <v>2.16</v>
      </c>
      <c r="E66" s="8">
        <v>4.09</v>
      </c>
      <c r="F66" s="8">
        <v>5.41</v>
      </c>
      <c r="G66" s="8">
        <v>3.46</v>
      </c>
      <c r="H66" s="8">
        <v>4.8099999999999996</v>
      </c>
      <c r="I66" s="8">
        <v>6.3</v>
      </c>
      <c r="J66" s="8">
        <v>6.52</v>
      </c>
      <c r="K66" s="8">
        <v>5.9</v>
      </c>
      <c r="L66" s="8">
        <v>5.05</v>
      </c>
      <c r="M66" s="8">
        <v>2.52</v>
      </c>
      <c r="N66" s="8">
        <v>49.45</v>
      </c>
      <c r="O66" s="9">
        <f t="shared" si="1"/>
        <v>4.1208333333333336</v>
      </c>
    </row>
    <row r="67" spans="1:15" x14ac:dyDescent="0.2">
      <c r="A67" s="7" t="s">
        <v>132</v>
      </c>
      <c r="B67" s="8">
        <v>4.16</v>
      </c>
      <c r="C67" s="8">
        <v>2.95</v>
      </c>
      <c r="D67" s="8">
        <v>3.4</v>
      </c>
      <c r="E67" s="8">
        <v>4.49</v>
      </c>
      <c r="F67" s="8">
        <v>6.22</v>
      </c>
      <c r="G67" s="8">
        <v>4.78</v>
      </c>
      <c r="H67" s="8">
        <v>3.27</v>
      </c>
      <c r="I67" s="8">
        <v>4.74</v>
      </c>
      <c r="J67" s="8">
        <v>4.66</v>
      </c>
      <c r="K67" s="8">
        <v>4.97</v>
      </c>
      <c r="L67" s="8">
        <v>5.88</v>
      </c>
      <c r="M67" s="8">
        <v>5.0199999999999996</v>
      </c>
      <c r="N67" s="8">
        <v>54.53</v>
      </c>
      <c r="O67" s="9">
        <f t="shared" ref="O67:O87" si="2">N67/12</f>
        <v>4.5441666666666665</v>
      </c>
    </row>
    <row r="68" spans="1:15" x14ac:dyDescent="0.2">
      <c r="A68" s="7" t="s">
        <v>133</v>
      </c>
      <c r="B68" s="8">
        <v>1.54</v>
      </c>
      <c r="C68" s="8">
        <v>1.69</v>
      </c>
      <c r="D68" s="8">
        <v>1.61</v>
      </c>
      <c r="E68" s="8">
        <v>2.98</v>
      </c>
      <c r="F68" s="8">
        <v>5.29</v>
      </c>
      <c r="G68" s="8">
        <v>5.33</v>
      </c>
      <c r="H68" s="8">
        <v>7.04</v>
      </c>
      <c r="I68" s="8">
        <v>7.52</v>
      </c>
      <c r="J68" s="8">
        <v>6.12</v>
      </c>
      <c r="K68" s="8">
        <v>5.93</v>
      </c>
      <c r="L68" s="8">
        <v>3.16</v>
      </c>
      <c r="M68" s="8">
        <v>2.48</v>
      </c>
      <c r="N68" s="8">
        <v>50.69</v>
      </c>
      <c r="O68" s="9">
        <f t="shared" si="2"/>
        <v>4.2241666666666662</v>
      </c>
    </row>
    <row r="69" spans="1:15" x14ac:dyDescent="0.2">
      <c r="A69" s="7" t="s">
        <v>134</v>
      </c>
      <c r="B69" s="8">
        <v>6.32</v>
      </c>
      <c r="C69" s="8">
        <v>4.45</v>
      </c>
      <c r="D69" s="8">
        <v>4.8</v>
      </c>
      <c r="E69" s="8">
        <v>7.68</v>
      </c>
      <c r="F69" s="8">
        <v>10.87</v>
      </c>
      <c r="G69" s="8">
        <v>9.27</v>
      </c>
      <c r="H69" s="8">
        <v>9.07</v>
      </c>
      <c r="I69" s="8">
        <v>11.17</v>
      </c>
      <c r="J69" s="8">
        <v>13.32</v>
      </c>
      <c r="K69" s="8">
        <v>11.17</v>
      </c>
      <c r="L69" s="8">
        <v>11.22</v>
      </c>
      <c r="M69" s="8">
        <v>9.06</v>
      </c>
      <c r="N69" s="8">
        <v>108.41</v>
      </c>
      <c r="O69" s="9">
        <f t="shared" si="2"/>
        <v>9.0341666666666658</v>
      </c>
    </row>
    <row r="70" spans="1:15" x14ac:dyDescent="0.2">
      <c r="A70" s="7" t="s">
        <v>135</v>
      </c>
      <c r="B70" s="8">
        <v>7.26</v>
      </c>
      <c r="C70" s="8">
        <v>5.19</v>
      </c>
      <c r="D70" s="8">
        <v>4.45</v>
      </c>
      <c r="E70" s="8">
        <v>6.74</v>
      </c>
      <c r="F70" s="8">
        <v>10.33</v>
      </c>
      <c r="G70" s="8">
        <v>10.130000000000001</v>
      </c>
      <c r="H70" s="8">
        <v>10.27</v>
      </c>
      <c r="I70" s="8">
        <v>10.82</v>
      </c>
      <c r="J70" s="8">
        <v>8.15</v>
      </c>
      <c r="K70" s="8">
        <v>8.2100000000000009</v>
      </c>
      <c r="L70" s="8">
        <v>9.74</v>
      </c>
      <c r="M70" s="8">
        <v>9.59</v>
      </c>
      <c r="N70" s="8">
        <v>100.88</v>
      </c>
      <c r="O70" s="9">
        <f t="shared" si="2"/>
        <v>8.4066666666666663</v>
      </c>
    </row>
    <row r="71" spans="1:15" x14ac:dyDescent="0.2">
      <c r="A71" s="7" t="s">
        <v>136</v>
      </c>
      <c r="B71" s="8">
        <v>4.21</v>
      </c>
      <c r="C71" s="8">
        <v>3.16</v>
      </c>
      <c r="D71" s="8">
        <v>3.07</v>
      </c>
      <c r="E71" s="8">
        <v>5.01</v>
      </c>
      <c r="F71" s="8">
        <v>6.83</v>
      </c>
      <c r="G71" s="8">
        <v>5.12</v>
      </c>
      <c r="H71" s="8">
        <v>6.24</v>
      </c>
      <c r="I71" s="8">
        <v>7.18</v>
      </c>
      <c r="J71" s="8">
        <v>7.02</v>
      </c>
      <c r="K71" s="8">
        <v>7.3</v>
      </c>
      <c r="L71" s="8">
        <v>7.75</v>
      </c>
      <c r="M71" s="8">
        <v>5.96</v>
      </c>
      <c r="N71" s="8">
        <v>68.86</v>
      </c>
      <c r="O71" s="9">
        <f t="shared" si="2"/>
        <v>5.7383333333333333</v>
      </c>
    </row>
    <row r="72" spans="1:15" x14ac:dyDescent="0.2">
      <c r="A72" s="7" t="s">
        <v>137</v>
      </c>
      <c r="B72" s="8">
        <v>2.88</v>
      </c>
      <c r="C72" s="8">
        <v>2.13</v>
      </c>
      <c r="D72" s="8">
        <v>2.66</v>
      </c>
      <c r="E72" s="8">
        <v>3.15</v>
      </c>
      <c r="F72" s="8">
        <v>5.54</v>
      </c>
      <c r="G72" s="8">
        <v>3.73</v>
      </c>
      <c r="H72" s="8">
        <v>4.1100000000000003</v>
      </c>
      <c r="I72" s="8">
        <v>5.08</v>
      </c>
      <c r="J72" s="8">
        <v>6.15</v>
      </c>
      <c r="K72" s="8">
        <v>6.62</v>
      </c>
      <c r="L72" s="8">
        <v>5.95</v>
      </c>
      <c r="M72" s="8">
        <v>4.4800000000000004</v>
      </c>
      <c r="N72" s="8">
        <v>52.48</v>
      </c>
      <c r="O72" s="9">
        <f t="shared" si="2"/>
        <v>4.3733333333333331</v>
      </c>
    </row>
    <row r="73" spans="1:15" x14ac:dyDescent="0.2">
      <c r="A73" s="7" t="s">
        <v>138</v>
      </c>
      <c r="B73" s="8">
        <v>2.0299999999999998</v>
      </c>
      <c r="C73" s="8">
        <v>1.7</v>
      </c>
      <c r="D73" s="8">
        <v>2.27</v>
      </c>
      <c r="E73" s="8">
        <v>5.83</v>
      </c>
      <c r="F73" s="8">
        <v>5.45</v>
      </c>
      <c r="G73" s="8">
        <v>3.52</v>
      </c>
      <c r="H73" s="8">
        <v>4.5199999999999996</v>
      </c>
      <c r="I73" s="8">
        <v>6.8</v>
      </c>
      <c r="J73" s="8">
        <v>9.2100000000000009</v>
      </c>
      <c r="K73" s="8">
        <v>7.34</v>
      </c>
      <c r="L73" s="8">
        <v>5.69</v>
      </c>
      <c r="M73" s="8">
        <v>3.09</v>
      </c>
      <c r="N73" s="8">
        <v>57.43</v>
      </c>
      <c r="O73" s="9">
        <f t="shared" si="2"/>
        <v>4.7858333333333336</v>
      </c>
    </row>
    <row r="74" spans="1:15" x14ac:dyDescent="0.2">
      <c r="A74" s="7" t="s">
        <v>139</v>
      </c>
      <c r="B74" s="8">
        <v>3.51</v>
      </c>
      <c r="C74" s="8">
        <v>2.72</v>
      </c>
      <c r="D74" s="8">
        <v>3.03</v>
      </c>
      <c r="E74" s="8">
        <v>3.71</v>
      </c>
      <c r="F74" s="8">
        <v>5.92</v>
      </c>
      <c r="G74" s="8">
        <v>5.91</v>
      </c>
      <c r="H74" s="8">
        <v>5.0999999999999996</v>
      </c>
      <c r="I74" s="8">
        <v>6.06</v>
      </c>
      <c r="J74" s="8">
        <v>5.49</v>
      </c>
      <c r="K74" s="8">
        <v>6.07</v>
      </c>
      <c r="L74" s="8">
        <v>6.21</v>
      </c>
      <c r="M74" s="8">
        <v>5.7</v>
      </c>
      <c r="N74" s="8">
        <v>59.43</v>
      </c>
      <c r="O74" s="9">
        <f t="shared" si="2"/>
        <v>4.9524999999999997</v>
      </c>
    </row>
    <row r="75" spans="1:15" x14ac:dyDescent="0.2">
      <c r="A75" s="7" t="s">
        <v>140</v>
      </c>
      <c r="B75" s="8">
        <v>3.43</v>
      </c>
      <c r="C75" s="8">
        <v>2.2000000000000002</v>
      </c>
      <c r="D75" s="8">
        <v>2.29</v>
      </c>
      <c r="E75" s="8">
        <v>4.1399999999999997</v>
      </c>
      <c r="F75" s="8">
        <v>5.9</v>
      </c>
      <c r="G75" s="8">
        <v>4.6900000000000004</v>
      </c>
      <c r="H75" s="8">
        <v>4.93</v>
      </c>
      <c r="I75" s="8">
        <v>5.8</v>
      </c>
      <c r="J75" s="8">
        <v>5.77</v>
      </c>
      <c r="K75" s="8">
        <v>5.64</v>
      </c>
      <c r="L75" s="8">
        <v>6.12</v>
      </c>
      <c r="M75" s="8">
        <v>4.8600000000000003</v>
      </c>
      <c r="N75" s="8">
        <v>55.78</v>
      </c>
      <c r="O75" s="9">
        <f t="shared" si="2"/>
        <v>4.6483333333333334</v>
      </c>
    </row>
    <row r="76" spans="1:15" x14ac:dyDescent="0.2">
      <c r="A76" s="7" t="s">
        <v>141</v>
      </c>
      <c r="B76" s="8">
        <v>4.8899999999999997</v>
      </c>
      <c r="C76" s="8">
        <v>3.93</v>
      </c>
      <c r="D76" s="8">
        <v>4.3499999999999996</v>
      </c>
      <c r="E76" s="8">
        <v>5.37</v>
      </c>
      <c r="F76" s="8">
        <v>10.220000000000001</v>
      </c>
      <c r="G76" s="8">
        <v>9.02</v>
      </c>
      <c r="H76" s="8">
        <v>9.94</v>
      </c>
      <c r="I76" s="8">
        <v>9.89</v>
      </c>
      <c r="J76" s="8">
        <v>10.82</v>
      </c>
      <c r="K76" s="8">
        <v>10.66</v>
      </c>
      <c r="L76" s="8">
        <v>9.5</v>
      </c>
      <c r="M76" s="8">
        <v>6.5</v>
      </c>
      <c r="N76" s="8">
        <v>95.1</v>
      </c>
      <c r="O76" s="9">
        <f t="shared" si="2"/>
        <v>7.9249999999999998</v>
      </c>
    </row>
    <row r="77" spans="1:15" x14ac:dyDescent="0.2">
      <c r="A77" s="7" t="s">
        <v>142</v>
      </c>
      <c r="B77" s="8">
        <v>2.8</v>
      </c>
      <c r="C77" s="8">
        <v>2.2999999999999998</v>
      </c>
      <c r="D77" s="8">
        <v>2.97</v>
      </c>
      <c r="E77" s="8">
        <v>3.62</v>
      </c>
      <c r="F77" s="8">
        <v>7.96</v>
      </c>
      <c r="G77" s="8">
        <v>7.45</v>
      </c>
      <c r="H77" s="8">
        <v>6.25</v>
      </c>
      <c r="I77" s="8">
        <v>8.15</v>
      </c>
      <c r="J77" s="8">
        <v>7.09</v>
      </c>
      <c r="K77" s="8">
        <v>9.2200000000000006</v>
      </c>
      <c r="L77" s="8">
        <v>8.23</v>
      </c>
      <c r="M77" s="8">
        <v>4.88</v>
      </c>
      <c r="N77" s="8">
        <v>70.930000000000007</v>
      </c>
      <c r="O77" s="9">
        <f t="shared" si="2"/>
        <v>5.9108333333333336</v>
      </c>
    </row>
    <row r="78" spans="1:15" x14ac:dyDescent="0.2">
      <c r="A78" s="7" t="s">
        <v>143</v>
      </c>
      <c r="B78" s="8">
        <v>2.39</v>
      </c>
      <c r="C78" s="8">
        <v>2.82</v>
      </c>
      <c r="D78" s="8">
        <v>3.84</v>
      </c>
      <c r="E78" s="8">
        <v>7.48</v>
      </c>
      <c r="F78" s="8">
        <v>12.83</v>
      </c>
      <c r="G78" s="8">
        <v>11.37</v>
      </c>
      <c r="H78" s="8">
        <v>8.08</v>
      </c>
      <c r="I78" s="8">
        <v>10.48</v>
      </c>
      <c r="J78" s="8">
        <v>10.96</v>
      </c>
      <c r="K78" s="8">
        <v>11.31</v>
      </c>
      <c r="L78" s="8">
        <v>6.46</v>
      </c>
      <c r="M78" s="8">
        <v>3.2</v>
      </c>
      <c r="N78" s="8">
        <v>91.22</v>
      </c>
      <c r="O78" s="9">
        <f t="shared" si="2"/>
        <v>7.6016666666666666</v>
      </c>
    </row>
    <row r="79" spans="1:15" x14ac:dyDescent="0.2">
      <c r="A79" s="7" t="s">
        <v>144</v>
      </c>
      <c r="B79" s="8">
        <v>0.89</v>
      </c>
      <c r="C79" s="8">
        <v>0.81</v>
      </c>
      <c r="D79" s="8">
        <v>0.91</v>
      </c>
      <c r="E79" s="8">
        <v>1.86</v>
      </c>
      <c r="F79" s="8">
        <v>3.32</v>
      </c>
      <c r="G79" s="8">
        <v>2.77</v>
      </c>
      <c r="H79" s="8">
        <v>2.5299999999999998</v>
      </c>
      <c r="I79" s="8">
        <v>3.79</v>
      </c>
      <c r="J79" s="8">
        <v>5.66</v>
      </c>
      <c r="K79" s="8">
        <v>6.26</v>
      </c>
      <c r="L79" s="8">
        <v>3.35</v>
      </c>
      <c r="M79" s="8">
        <v>1.56</v>
      </c>
      <c r="N79" s="8">
        <v>33.72</v>
      </c>
      <c r="O79" s="9">
        <f t="shared" si="2"/>
        <v>2.81</v>
      </c>
    </row>
    <row r="80" spans="1:15" x14ac:dyDescent="0.2">
      <c r="A80" s="7" t="s">
        <v>145</v>
      </c>
      <c r="B80" s="8">
        <v>1.1000000000000001</v>
      </c>
      <c r="C80" s="8">
        <v>1.03</v>
      </c>
      <c r="D80" s="8">
        <v>1.45</v>
      </c>
      <c r="E80" s="8">
        <v>2.61</v>
      </c>
      <c r="F80" s="8">
        <v>3.75</v>
      </c>
      <c r="G80" s="8">
        <v>2.2200000000000002</v>
      </c>
      <c r="H80" s="8">
        <v>2.04</v>
      </c>
      <c r="I80" s="8">
        <v>3.89</v>
      </c>
      <c r="J80" s="8">
        <v>5.84</v>
      </c>
      <c r="K80" s="8">
        <v>5.14</v>
      </c>
      <c r="L80" s="8">
        <v>4.26</v>
      </c>
      <c r="M80" s="8">
        <v>1.4</v>
      </c>
      <c r="N80" s="8">
        <v>34.729999999999997</v>
      </c>
      <c r="O80" s="9">
        <f t="shared" si="2"/>
        <v>2.8941666666666666</v>
      </c>
    </row>
    <row r="81" spans="1:15" x14ac:dyDescent="0.2">
      <c r="A81" s="7" t="s">
        <v>146</v>
      </c>
      <c r="B81" s="8">
        <v>4.22</v>
      </c>
      <c r="C81" s="8">
        <v>3.31</v>
      </c>
      <c r="D81" s="8">
        <v>3.2</v>
      </c>
      <c r="E81" s="8">
        <v>5.3</v>
      </c>
      <c r="F81" s="8">
        <v>7.6</v>
      </c>
      <c r="G81" s="8">
        <v>4.79</v>
      </c>
      <c r="H81" s="8">
        <v>6.68</v>
      </c>
      <c r="I81" s="8">
        <v>7.35</v>
      </c>
      <c r="J81" s="8">
        <v>5.97</v>
      </c>
      <c r="K81" s="8">
        <v>5.74</v>
      </c>
      <c r="L81" s="8">
        <v>6.95</v>
      </c>
      <c r="M81" s="8">
        <v>6.78</v>
      </c>
      <c r="N81" s="8">
        <v>67.89</v>
      </c>
      <c r="O81" s="9">
        <f t="shared" si="2"/>
        <v>5.6574999999999998</v>
      </c>
    </row>
    <row r="82" spans="1:15" x14ac:dyDescent="0.2">
      <c r="A82" s="7" t="s">
        <v>147</v>
      </c>
      <c r="B82" s="8">
        <v>3.72</v>
      </c>
      <c r="C82" s="8">
        <v>2.84</v>
      </c>
      <c r="D82" s="8">
        <v>3.44</v>
      </c>
      <c r="E82" s="8">
        <v>7.24</v>
      </c>
      <c r="F82" s="8">
        <v>9.5</v>
      </c>
      <c r="G82" s="8">
        <v>6.58</v>
      </c>
      <c r="H82" s="8">
        <v>5.7</v>
      </c>
      <c r="I82" s="8">
        <v>9.1999999999999993</v>
      </c>
      <c r="J82" s="8">
        <v>14.55</v>
      </c>
      <c r="K82" s="8">
        <v>13.99</v>
      </c>
      <c r="L82" s="8">
        <v>9</v>
      </c>
      <c r="M82" s="8">
        <v>4.29</v>
      </c>
      <c r="N82" s="8">
        <v>90.05</v>
      </c>
      <c r="O82" s="9">
        <f t="shared" si="2"/>
        <v>7.5041666666666664</v>
      </c>
    </row>
    <row r="83" spans="1:15" x14ac:dyDescent="0.2">
      <c r="A83" s="7" t="s">
        <v>148</v>
      </c>
      <c r="B83" s="8">
        <v>4.55</v>
      </c>
      <c r="C83" s="8">
        <v>3.04</v>
      </c>
      <c r="D83" s="8">
        <v>3.27</v>
      </c>
      <c r="E83" s="8">
        <v>5.32</v>
      </c>
      <c r="F83" s="8">
        <v>7.58</v>
      </c>
      <c r="G83" s="8">
        <v>5.18</v>
      </c>
      <c r="H83" s="8">
        <v>6.18</v>
      </c>
      <c r="I83" s="8">
        <v>8.0500000000000007</v>
      </c>
      <c r="J83" s="8">
        <v>8.19</v>
      </c>
      <c r="K83" s="8">
        <v>7.73</v>
      </c>
      <c r="L83" s="8">
        <v>7.42</v>
      </c>
      <c r="M83" s="8">
        <v>5.91</v>
      </c>
      <c r="N83" s="8">
        <v>72.42</v>
      </c>
      <c r="O83" s="9">
        <f t="shared" si="2"/>
        <v>6.0350000000000001</v>
      </c>
    </row>
    <row r="84" spans="1:15" x14ac:dyDescent="0.2">
      <c r="A84" s="7" t="s">
        <v>149</v>
      </c>
      <c r="B84" s="8">
        <v>2.66</v>
      </c>
      <c r="C84" s="8">
        <v>2.61</v>
      </c>
      <c r="D84" s="8">
        <v>3.3</v>
      </c>
      <c r="E84" s="8">
        <v>6.88</v>
      </c>
      <c r="F84" s="8">
        <v>9.61</v>
      </c>
      <c r="G84" s="8">
        <v>6.19</v>
      </c>
      <c r="H84" s="8">
        <v>5.76</v>
      </c>
      <c r="I84" s="8">
        <v>8.77</v>
      </c>
      <c r="J84" s="8">
        <v>9.9700000000000006</v>
      </c>
      <c r="K84" s="8">
        <v>9.1199999999999992</v>
      </c>
      <c r="L84" s="8">
        <v>5.44</v>
      </c>
      <c r="M84" s="8">
        <v>3.21</v>
      </c>
      <c r="N84" s="8">
        <v>73.53</v>
      </c>
      <c r="O84" s="9">
        <f t="shared" si="2"/>
        <v>6.1275000000000004</v>
      </c>
    </row>
    <row r="85" spans="1:15" x14ac:dyDescent="0.2">
      <c r="A85" s="7" t="s">
        <v>150</v>
      </c>
      <c r="B85" s="8">
        <v>2.74</v>
      </c>
      <c r="C85" s="8">
        <v>1.29</v>
      </c>
      <c r="D85" s="8">
        <v>1.31</v>
      </c>
      <c r="E85" s="8">
        <v>2.2999999999999998</v>
      </c>
      <c r="F85" s="8">
        <v>4.4000000000000004</v>
      </c>
      <c r="G85" s="8">
        <v>3.22</v>
      </c>
      <c r="H85" s="8">
        <v>3.16</v>
      </c>
      <c r="I85" s="8">
        <v>5.0199999999999996</v>
      </c>
      <c r="J85" s="8">
        <v>5.25</v>
      </c>
      <c r="K85" s="8">
        <v>5</v>
      </c>
      <c r="L85" s="8">
        <v>4.9800000000000004</v>
      </c>
      <c r="M85" s="8">
        <v>3.39</v>
      </c>
      <c r="N85" s="8">
        <v>42.06</v>
      </c>
      <c r="O85" s="9">
        <f t="shared" si="2"/>
        <v>3.5050000000000003</v>
      </c>
    </row>
    <row r="86" spans="1:15" x14ac:dyDescent="0.2">
      <c r="A86" s="7" t="s">
        <v>151</v>
      </c>
      <c r="B86" s="8">
        <v>2.13</v>
      </c>
      <c r="C86" s="8">
        <v>1.6</v>
      </c>
      <c r="D86" s="8">
        <v>2.44</v>
      </c>
      <c r="E86" s="8">
        <v>5.72</v>
      </c>
      <c r="F86" s="8">
        <v>7.02</v>
      </c>
      <c r="G86" s="8">
        <v>4.93</v>
      </c>
      <c r="H86" s="8">
        <v>3.87</v>
      </c>
      <c r="I86" s="8">
        <v>7.02</v>
      </c>
      <c r="J86" s="8">
        <v>9.98</v>
      </c>
      <c r="K86" s="8">
        <v>10.99</v>
      </c>
      <c r="L86" s="8">
        <v>7.08</v>
      </c>
      <c r="M86" s="8">
        <v>2.09</v>
      </c>
      <c r="N86" s="8">
        <v>64.87</v>
      </c>
      <c r="O86" s="9">
        <f t="shared" si="2"/>
        <v>5.4058333333333337</v>
      </c>
    </row>
    <row r="87" spans="1:15" x14ac:dyDescent="0.2">
      <c r="A87" s="7" t="s">
        <v>152</v>
      </c>
      <c r="B87" s="8">
        <v>4.1399999999999997</v>
      </c>
      <c r="C87" s="8">
        <v>3.59</v>
      </c>
      <c r="D87" s="8">
        <v>3.22</v>
      </c>
      <c r="E87" s="8">
        <v>4.05</v>
      </c>
      <c r="F87" s="8">
        <v>8.19</v>
      </c>
      <c r="G87" s="8">
        <v>7.06</v>
      </c>
      <c r="H87" s="8">
        <v>6.95</v>
      </c>
      <c r="I87" s="8">
        <v>8.24</v>
      </c>
      <c r="J87" s="8">
        <v>8.7100000000000009</v>
      </c>
      <c r="K87" s="8">
        <v>10.57</v>
      </c>
      <c r="L87" s="8">
        <v>8.76</v>
      </c>
      <c r="M87" s="8">
        <v>5.79</v>
      </c>
      <c r="N87" s="8">
        <v>79.239999999999995</v>
      </c>
      <c r="O87" s="9">
        <f t="shared" si="2"/>
        <v>6.6033333333333326</v>
      </c>
    </row>
    <row r="92" spans="1:15" x14ac:dyDescent="0.2">
      <c r="B92" s="11"/>
      <c r="C92" s="11"/>
      <c r="D92" s="11"/>
      <c r="E92" s="11"/>
      <c r="F92" s="11"/>
      <c r="G92" s="11"/>
    </row>
    <row r="93" spans="1:15" x14ac:dyDescent="0.2">
      <c r="B93" s="11"/>
      <c r="C93" s="11"/>
      <c r="D93" s="11"/>
      <c r="E93" s="11"/>
      <c r="F93" s="11"/>
      <c r="G93" s="11"/>
    </row>
    <row r="97" spans="2:7" x14ac:dyDescent="0.2">
      <c r="B97" s="11"/>
      <c r="C97" s="11"/>
      <c r="D97" s="11"/>
      <c r="E97" s="11"/>
      <c r="F97" s="11"/>
      <c r="G97" s="11"/>
    </row>
    <row r="98" spans="2:7" x14ac:dyDescent="0.2">
      <c r="B98" s="11"/>
      <c r="C98" s="11"/>
      <c r="D98" s="11"/>
      <c r="E98" s="11"/>
      <c r="F98" s="11"/>
      <c r="G98" s="11"/>
    </row>
    <row r="99" spans="2:7" x14ac:dyDescent="0.2">
      <c r="B99" s="11"/>
      <c r="C99" s="11"/>
      <c r="D99" s="11"/>
      <c r="E99" s="11"/>
      <c r="F99" s="11"/>
      <c r="G99" s="11"/>
    </row>
    <row r="100" spans="2:7" x14ac:dyDescent="0.2">
      <c r="B100" s="11"/>
      <c r="C100" s="11"/>
      <c r="D100" s="11"/>
      <c r="E100" s="11"/>
      <c r="F100" s="11"/>
      <c r="G100" s="11"/>
    </row>
    <row r="101" spans="2:7" x14ac:dyDescent="0.2">
      <c r="B101" s="11"/>
      <c r="C101" s="11"/>
      <c r="D101" s="11"/>
      <c r="E101" s="11"/>
      <c r="F101" s="11"/>
      <c r="G101" s="11"/>
    </row>
    <row r="102" spans="2:7" x14ac:dyDescent="0.2">
      <c r="B102" s="11"/>
      <c r="C102" s="11"/>
      <c r="D102" s="11"/>
      <c r="E102" s="11"/>
      <c r="F102" s="11"/>
      <c r="G102" s="11"/>
    </row>
    <row r="103" spans="2:7" x14ac:dyDescent="0.2">
      <c r="B103" s="11"/>
      <c r="C103" s="11"/>
      <c r="D103" s="11"/>
      <c r="E103" s="11"/>
      <c r="F103" s="11"/>
      <c r="G103" s="11"/>
    </row>
    <row r="104" spans="2:7" x14ac:dyDescent="0.2">
      <c r="B104" s="11"/>
      <c r="C104" s="11"/>
      <c r="D104" s="11"/>
      <c r="E104" s="11"/>
      <c r="F104" s="11"/>
      <c r="G104" s="11"/>
    </row>
    <row r="105" spans="2:7" x14ac:dyDescent="0.2">
      <c r="B105" s="11"/>
      <c r="C105" s="11"/>
      <c r="D105" s="11"/>
      <c r="E105" s="11"/>
      <c r="F105" s="11"/>
      <c r="G105" s="11"/>
    </row>
    <row r="106" spans="2:7" x14ac:dyDescent="0.2">
      <c r="B106" s="11"/>
      <c r="C106" s="11"/>
      <c r="D106" s="11"/>
      <c r="E106" s="11"/>
      <c r="F106" s="11"/>
      <c r="G106" s="11"/>
    </row>
    <row r="107" spans="2:7" x14ac:dyDescent="0.2">
      <c r="B107" s="11"/>
      <c r="C107" s="11"/>
      <c r="D107" s="11"/>
      <c r="E107" s="11"/>
      <c r="F107" s="11"/>
      <c r="G107" s="11"/>
    </row>
    <row r="108" spans="2:7" x14ac:dyDescent="0.2">
      <c r="B108" s="11"/>
      <c r="C108" s="11"/>
      <c r="D108" s="11"/>
      <c r="E108" s="11"/>
      <c r="F108" s="11"/>
      <c r="G108" s="11"/>
    </row>
    <row r="109" spans="2:7" x14ac:dyDescent="0.2">
      <c r="B109" s="11"/>
      <c r="C109" s="11"/>
      <c r="D109" s="11"/>
      <c r="E109" s="11"/>
      <c r="F109" s="11"/>
      <c r="G109" s="11"/>
    </row>
    <row r="110" spans="2:7" x14ac:dyDescent="0.2">
      <c r="B110" s="11"/>
      <c r="C110" s="11"/>
      <c r="D110" s="11"/>
      <c r="E110" s="11"/>
      <c r="F110" s="11"/>
      <c r="G110" s="11"/>
    </row>
    <row r="111" spans="2:7" x14ac:dyDescent="0.2">
      <c r="B111" s="11"/>
      <c r="C111" s="11"/>
      <c r="D111" s="11"/>
      <c r="E111" s="11"/>
      <c r="F111" s="11"/>
      <c r="G111" s="11"/>
    </row>
    <row r="112" spans="2:7" x14ac:dyDescent="0.2">
      <c r="B112" s="11"/>
      <c r="C112" s="11"/>
      <c r="D112" s="11"/>
      <c r="E112" s="11"/>
      <c r="F112" s="11"/>
      <c r="G112" s="11"/>
    </row>
    <row r="113" spans="2:7" x14ac:dyDescent="0.2">
      <c r="B113" s="11"/>
      <c r="C113" s="11"/>
      <c r="D113" s="11"/>
      <c r="E113" s="11"/>
      <c r="F113" s="11"/>
      <c r="G113" s="11"/>
    </row>
    <row r="114" spans="2:7" x14ac:dyDescent="0.2">
      <c r="B114" s="11"/>
      <c r="C114" s="11"/>
      <c r="D114" s="11"/>
      <c r="E114" s="11"/>
      <c r="F114" s="11"/>
      <c r="G114" s="11"/>
    </row>
    <row r="115" spans="2:7" x14ac:dyDescent="0.2">
      <c r="B115" s="11"/>
      <c r="C115" s="11"/>
      <c r="D115" s="11"/>
      <c r="E115" s="11"/>
      <c r="F115" s="11"/>
      <c r="G115" s="11"/>
    </row>
    <row r="116" spans="2:7" x14ac:dyDescent="0.2">
      <c r="B116" s="11"/>
      <c r="C116" s="11"/>
      <c r="D116" s="11"/>
      <c r="E116" s="11"/>
      <c r="F116" s="11"/>
      <c r="G116" s="11"/>
    </row>
    <row r="117" spans="2:7" x14ac:dyDescent="0.2">
      <c r="B117" s="11"/>
      <c r="C117" s="11"/>
      <c r="D117" s="11"/>
      <c r="E117" s="11"/>
      <c r="F117" s="11"/>
      <c r="G117" s="11"/>
    </row>
    <row r="118" spans="2:7" x14ac:dyDescent="0.2">
      <c r="B118" s="11"/>
      <c r="C118" s="11"/>
      <c r="D118" s="11"/>
      <c r="E118" s="11"/>
      <c r="F118" s="11"/>
      <c r="G118" s="11"/>
    </row>
    <row r="119" spans="2:7" x14ac:dyDescent="0.2">
      <c r="B119" s="11"/>
      <c r="C119" s="11"/>
      <c r="D119" s="11"/>
      <c r="E119" s="11"/>
      <c r="F119" s="11"/>
      <c r="G119" s="11"/>
    </row>
    <row r="120" spans="2:7" x14ac:dyDescent="0.2">
      <c r="B120" s="11"/>
      <c r="C120" s="11"/>
      <c r="D120" s="11"/>
      <c r="E120" s="11"/>
      <c r="F120" s="11"/>
      <c r="G120" s="11"/>
    </row>
    <row r="121" spans="2:7" x14ac:dyDescent="0.2">
      <c r="B121" s="11"/>
      <c r="C121" s="11"/>
      <c r="D121" s="11"/>
      <c r="E121" s="11"/>
      <c r="F121" s="11"/>
      <c r="G121" s="11"/>
    </row>
    <row r="122" spans="2:7" x14ac:dyDescent="0.2">
      <c r="B122" s="11"/>
      <c r="C122" s="11"/>
      <c r="D122" s="11"/>
      <c r="E122" s="11"/>
      <c r="F122" s="11"/>
      <c r="G122" s="11"/>
    </row>
    <row r="123" spans="2:7" x14ac:dyDescent="0.2">
      <c r="B123" s="11"/>
      <c r="C123" s="11"/>
      <c r="D123" s="11"/>
      <c r="E123" s="11"/>
      <c r="F123" s="11"/>
      <c r="G123" s="11"/>
    </row>
    <row r="124" spans="2:7" x14ac:dyDescent="0.2">
      <c r="B124" s="11"/>
      <c r="C124" s="11"/>
      <c r="D124" s="11"/>
      <c r="E124" s="11"/>
      <c r="F124" s="11"/>
      <c r="G124" s="11"/>
    </row>
    <row r="125" spans="2:7" x14ac:dyDescent="0.2">
      <c r="B125" s="11"/>
      <c r="C125" s="11"/>
      <c r="D125" s="11"/>
      <c r="E125" s="11"/>
      <c r="F125" s="11"/>
      <c r="G125" s="11"/>
    </row>
    <row r="126" spans="2:7" x14ac:dyDescent="0.2">
      <c r="B126" s="11"/>
      <c r="C126" s="11"/>
      <c r="D126" s="11"/>
      <c r="E126" s="11"/>
      <c r="F126" s="11"/>
      <c r="G126" s="11"/>
    </row>
    <row r="127" spans="2:7" x14ac:dyDescent="0.2">
      <c r="B127" s="11"/>
      <c r="C127" s="11"/>
      <c r="D127" s="11"/>
      <c r="E127" s="11"/>
      <c r="F127" s="11"/>
      <c r="G127" s="11"/>
    </row>
    <row r="128" spans="2:7" x14ac:dyDescent="0.2">
      <c r="B128" s="11"/>
      <c r="C128" s="11"/>
      <c r="D128" s="11"/>
      <c r="E128" s="11"/>
      <c r="F128" s="11"/>
      <c r="G128" s="11"/>
    </row>
    <row r="129" spans="2:7" x14ac:dyDescent="0.2">
      <c r="B129" s="11"/>
      <c r="C129" s="11"/>
      <c r="D129" s="11"/>
      <c r="E129" s="11"/>
      <c r="F129" s="11"/>
      <c r="G129" s="11"/>
    </row>
    <row r="130" spans="2:7" x14ac:dyDescent="0.2">
      <c r="B130" s="11"/>
      <c r="C130" s="11"/>
      <c r="D130" s="11"/>
      <c r="E130" s="11"/>
      <c r="F130" s="11"/>
      <c r="G130" s="11"/>
    </row>
    <row r="131" spans="2:7" x14ac:dyDescent="0.2">
      <c r="B131" s="11"/>
      <c r="C131" s="11"/>
      <c r="D131" s="11"/>
      <c r="E131" s="11"/>
      <c r="F131" s="11"/>
      <c r="G131" s="11"/>
    </row>
    <row r="132" spans="2:7" x14ac:dyDescent="0.2">
      <c r="B132" s="11"/>
      <c r="C132" s="11"/>
      <c r="D132" s="11"/>
      <c r="E132" s="11"/>
      <c r="F132" s="11"/>
      <c r="G132" s="11"/>
    </row>
    <row r="133" spans="2:7" x14ac:dyDescent="0.2">
      <c r="B133" s="11"/>
      <c r="C133" s="11"/>
      <c r="D133" s="11"/>
      <c r="E133" s="11"/>
      <c r="F133" s="11"/>
      <c r="G133" s="11"/>
    </row>
    <row r="134" spans="2:7" x14ac:dyDescent="0.2">
      <c r="B134" s="11"/>
      <c r="C134" s="11"/>
      <c r="D134" s="11"/>
      <c r="E134" s="11"/>
      <c r="F134" s="11"/>
      <c r="G134" s="11"/>
    </row>
    <row r="135" spans="2:7" x14ac:dyDescent="0.2">
      <c r="B135" s="11"/>
      <c r="C135" s="11"/>
      <c r="D135" s="11"/>
      <c r="E135" s="11"/>
      <c r="F135" s="11"/>
      <c r="G135" s="11"/>
    </row>
    <row r="136" spans="2:7" x14ac:dyDescent="0.2">
      <c r="B136" s="11"/>
      <c r="C136" s="11"/>
      <c r="D136" s="11"/>
      <c r="E136" s="11"/>
      <c r="F136" s="11"/>
      <c r="G136" s="11"/>
    </row>
    <row r="137" spans="2:7" x14ac:dyDescent="0.2">
      <c r="B137" s="11"/>
      <c r="C137" s="11"/>
      <c r="D137" s="11"/>
      <c r="E137" s="11"/>
      <c r="F137" s="11"/>
      <c r="G137" s="11"/>
    </row>
    <row r="138" spans="2:7" x14ac:dyDescent="0.2">
      <c r="B138" s="11"/>
      <c r="C138" s="11"/>
      <c r="D138" s="11"/>
      <c r="E138" s="11"/>
      <c r="F138" s="11"/>
      <c r="G138" s="11"/>
    </row>
    <row r="139" spans="2:7" x14ac:dyDescent="0.2">
      <c r="B139" s="11"/>
      <c r="C139" s="11"/>
      <c r="D139" s="11"/>
      <c r="E139" s="11"/>
      <c r="F139" s="11"/>
      <c r="G139" s="11"/>
    </row>
    <row r="140" spans="2:7" x14ac:dyDescent="0.2">
      <c r="B140" s="11"/>
      <c r="C140" s="11"/>
      <c r="D140" s="11"/>
      <c r="E140" s="11"/>
      <c r="F140" s="11"/>
      <c r="G140" s="11"/>
    </row>
    <row r="141" spans="2:7" x14ac:dyDescent="0.2">
      <c r="B141" s="11"/>
      <c r="C141" s="11"/>
      <c r="D141" s="11"/>
      <c r="E141" s="11"/>
      <c r="F141" s="11"/>
      <c r="G141" s="11"/>
    </row>
    <row r="142" spans="2:7" x14ac:dyDescent="0.2">
      <c r="B142" s="11"/>
      <c r="C142" s="11"/>
      <c r="D142" s="11"/>
      <c r="E142" s="11"/>
      <c r="F142" s="11"/>
      <c r="G142" s="11"/>
    </row>
    <row r="143" spans="2:7" x14ac:dyDescent="0.2">
      <c r="B143" s="11"/>
      <c r="C143" s="11"/>
      <c r="D143" s="11"/>
      <c r="E143" s="11"/>
      <c r="F143" s="11"/>
      <c r="G143" s="11"/>
    </row>
    <row r="144" spans="2:7" x14ac:dyDescent="0.2">
      <c r="B144" s="11"/>
      <c r="C144" s="11"/>
      <c r="D144" s="11"/>
      <c r="E144" s="11"/>
      <c r="F144" s="11"/>
      <c r="G144" s="11"/>
    </row>
    <row r="145" spans="2:7" x14ac:dyDescent="0.2">
      <c r="B145" s="11"/>
      <c r="C145" s="11"/>
      <c r="D145" s="11"/>
      <c r="E145" s="11"/>
      <c r="F145" s="11"/>
      <c r="G145" s="11"/>
    </row>
    <row r="146" spans="2:7" x14ac:dyDescent="0.2">
      <c r="B146" s="11"/>
      <c r="C146" s="11"/>
      <c r="D146" s="11"/>
      <c r="E146" s="11"/>
      <c r="F146" s="11"/>
      <c r="G146" s="11"/>
    </row>
    <row r="147" spans="2:7" x14ac:dyDescent="0.2">
      <c r="B147" s="11"/>
      <c r="C147" s="11"/>
      <c r="D147" s="11"/>
      <c r="E147" s="11"/>
      <c r="F147" s="11"/>
      <c r="G147" s="11"/>
    </row>
    <row r="148" spans="2:7" x14ac:dyDescent="0.2">
      <c r="B148" s="11"/>
      <c r="C148" s="11"/>
      <c r="D148" s="11"/>
      <c r="E148" s="11"/>
      <c r="F148" s="11"/>
      <c r="G148" s="11"/>
    </row>
    <row r="149" spans="2:7" x14ac:dyDescent="0.2">
      <c r="B149" s="11"/>
      <c r="C149" s="11"/>
      <c r="D149" s="11"/>
      <c r="E149" s="11"/>
      <c r="F149" s="11"/>
      <c r="G149" s="11"/>
    </row>
    <row r="150" spans="2:7" x14ac:dyDescent="0.2">
      <c r="B150" s="11"/>
      <c r="C150" s="11"/>
      <c r="D150" s="11"/>
      <c r="E150" s="11"/>
      <c r="F150" s="11"/>
      <c r="G150" s="11"/>
    </row>
    <row r="151" spans="2:7" x14ac:dyDescent="0.2">
      <c r="B151" s="11"/>
      <c r="C151" s="11"/>
      <c r="D151" s="11"/>
      <c r="E151" s="11"/>
      <c r="F151" s="11"/>
      <c r="G151" s="11"/>
    </row>
    <row r="152" spans="2:7" x14ac:dyDescent="0.2">
      <c r="B152" s="11"/>
      <c r="C152" s="11"/>
      <c r="D152" s="11"/>
      <c r="E152" s="11"/>
      <c r="F152" s="11"/>
      <c r="G152" s="11"/>
    </row>
    <row r="153" spans="2:7" x14ac:dyDescent="0.2">
      <c r="B153" s="11"/>
      <c r="C153" s="11"/>
      <c r="D153" s="11"/>
      <c r="E153" s="11"/>
      <c r="F153" s="11"/>
      <c r="G153" s="11"/>
    </row>
    <row r="154" spans="2:7" x14ac:dyDescent="0.2">
      <c r="B154" s="11"/>
      <c r="C154" s="11"/>
      <c r="D154" s="11"/>
      <c r="E154" s="11"/>
      <c r="F154" s="11"/>
      <c r="G154" s="11"/>
    </row>
    <row r="155" spans="2:7" x14ac:dyDescent="0.2">
      <c r="B155" s="11"/>
      <c r="C155" s="11"/>
      <c r="D155" s="11"/>
      <c r="E155" s="11"/>
      <c r="F155" s="11"/>
      <c r="G155" s="11"/>
    </row>
    <row r="156" spans="2:7" x14ac:dyDescent="0.2">
      <c r="B156" s="11"/>
      <c r="C156" s="11"/>
      <c r="D156" s="11"/>
      <c r="E156" s="11"/>
      <c r="F156" s="11"/>
      <c r="G156" s="11"/>
    </row>
    <row r="157" spans="2:7" x14ac:dyDescent="0.2">
      <c r="B157" s="11"/>
      <c r="C157" s="11"/>
      <c r="D157" s="11"/>
      <c r="E157" s="11"/>
      <c r="F157" s="11"/>
      <c r="G157" s="11"/>
    </row>
    <row r="158" spans="2:7" x14ac:dyDescent="0.2">
      <c r="B158" s="11"/>
      <c r="C158" s="11"/>
      <c r="D158" s="11"/>
      <c r="E158" s="11"/>
      <c r="F158" s="11"/>
      <c r="G158" s="11"/>
    </row>
    <row r="159" spans="2:7" x14ac:dyDescent="0.2">
      <c r="B159" s="11"/>
      <c r="C159" s="11"/>
      <c r="D159" s="11"/>
      <c r="E159" s="11"/>
      <c r="F159" s="11"/>
      <c r="G159" s="11"/>
    </row>
    <row r="160" spans="2:7" x14ac:dyDescent="0.2">
      <c r="B160" s="11"/>
      <c r="C160" s="11"/>
      <c r="D160" s="11"/>
      <c r="E160" s="11"/>
      <c r="F160" s="11"/>
      <c r="G160" s="11"/>
    </row>
    <row r="161" spans="2:7" x14ac:dyDescent="0.2">
      <c r="B161" s="11"/>
      <c r="C161" s="11"/>
      <c r="D161" s="11"/>
      <c r="E161" s="11"/>
      <c r="F161" s="11"/>
      <c r="G161" s="11"/>
    </row>
    <row r="162" spans="2:7" x14ac:dyDescent="0.2">
      <c r="B162" s="11"/>
      <c r="C162" s="11"/>
      <c r="D162" s="11"/>
      <c r="E162" s="11"/>
      <c r="F162" s="11"/>
      <c r="G162" s="11"/>
    </row>
    <row r="163" spans="2:7" x14ac:dyDescent="0.2">
      <c r="B163" s="11"/>
      <c r="C163" s="11"/>
      <c r="D163" s="11"/>
      <c r="E163" s="11"/>
      <c r="F163" s="11"/>
      <c r="G163" s="11"/>
    </row>
    <row r="164" spans="2:7" x14ac:dyDescent="0.2">
      <c r="B164" s="11"/>
      <c r="C164" s="11"/>
      <c r="D164" s="11"/>
      <c r="E164" s="11"/>
      <c r="F164" s="11"/>
      <c r="G164" s="11"/>
    </row>
    <row r="165" spans="2:7" x14ac:dyDescent="0.2">
      <c r="B165" s="11"/>
      <c r="C165" s="11"/>
      <c r="D165" s="11"/>
      <c r="E165" s="11"/>
      <c r="F165" s="11"/>
      <c r="G165" s="11"/>
    </row>
    <row r="166" spans="2:7" x14ac:dyDescent="0.2">
      <c r="B166" s="11"/>
      <c r="C166" s="11"/>
      <c r="D166" s="11"/>
      <c r="E166" s="11"/>
      <c r="F166" s="11"/>
      <c r="G166" s="11"/>
    </row>
    <row r="167" spans="2:7" x14ac:dyDescent="0.2">
      <c r="B167" s="11"/>
      <c r="C167" s="11"/>
      <c r="D167" s="11"/>
      <c r="E167" s="11"/>
      <c r="F167" s="11"/>
      <c r="G167" s="11"/>
    </row>
    <row r="168" spans="2:7" x14ac:dyDescent="0.2">
      <c r="B168" s="11"/>
      <c r="C168" s="11"/>
      <c r="D168" s="11"/>
      <c r="E168" s="11"/>
      <c r="F168" s="11"/>
      <c r="G168" s="11"/>
    </row>
    <row r="169" spans="2:7" x14ac:dyDescent="0.2">
      <c r="B169"/>
      <c r="C169"/>
      <c r="D169"/>
      <c r="E169"/>
      <c r="F169"/>
      <c r="G169"/>
    </row>
  </sheetData>
  <sheetProtection password="C670" sheet="1" objects="1" scenarios="1"/>
  <mergeCells count="1">
    <mergeCell ref="B1:O1"/>
  </mergeCells>
  <hyperlinks>
    <hyperlink ref="A3" r:id="rId1" display="Data de precipitacion"/>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6"/>
  <sheetViews>
    <sheetView workbookViewId="0">
      <selection activeCell="O21" sqref="O21"/>
    </sheetView>
  </sheetViews>
  <sheetFormatPr defaultColWidth="9.140625" defaultRowHeight="15.75" x14ac:dyDescent="0.25"/>
  <cols>
    <col min="1" max="1" width="24.42578125" style="28" customWidth="1"/>
    <col min="2" max="13" width="5.7109375" style="28" customWidth="1"/>
    <col min="14" max="14" width="11.42578125" style="28" bestFit="1" customWidth="1"/>
    <col min="15" max="16384" width="9.140625" style="28"/>
  </cols>
  <sheetData>
    <row r="1" spans="1:18" s="26" customFormat="1" ht="42.75" customHeight="1" x14ac:dyDescent="0.25">
      <c r="A1" s="214" t="s">
        <v>314</v>
      </c>
      <c r="B1" s="214"/>
      <c r="C1" s="214"/>
      <c r="D1" s="214"/>
      <c r="E1" s="214"/>
      <c r="F1" s="214"/>
      <c r="G1" s="214"/>
      <c r="H1" s="214"/>
      <c r="I1" s="214"/>
      <c r="J1" s="214"/>
      <c r="K1" s="214"/>
      <c r="L1" s="214"/>
      <c r="M1" s="214"/>
      <c r="N1" s="214"/>
      <c r="O1" s="30"/>
      <c r="P1" s="30"/>
      <c r="R1" s="27"/>
    </row>
    <row r="3" spans="1:18" ht="20.100000000000001" customHeight="1" x14ac:dyDescent="0.25">
      <c r="A3" s="218" t="s">
        <v>242</v>
      </c>
      <c r="B3" s="218"/>
      <c r="C3" s="234"/>
      <c r="D3" s="234"/>
      <c r="E3" s="234"/>
      <c r="F3" s="234"/>
      <c r="G3" s="234"/>
      <c r="H3" s="234"/>
      <c r="I3" s="234"/>
    </row>
    <row r="4" spans="1:18" ht="20.100000000000001" customHeight="1" x14ac:dyDescent="0.25">
      <c r="A4" s="133"/>
      <c r="B4" s="133"/>
    </row>
    <row r="5" spans="1:18" s="1" customFormat="1" ht="20.100000000000001" customHeight="1" x14ac:dyDescent="0.25">
      <c r="A5" s="219" t="s">
        <v>240</v>
      </c>
      <c r="B5" s="219"/>
      <c r="C5" s="237"/>
      <c r="D5" s="237"/>
      <c r="E5" s="237"/>
      <c r="F5" s="237"/>
      <c r="G5" s="237"/>
      <c r="H5" s="237"/>
      <c r="I5" s="237"/>
      <c r="J5" s="3"/>
      <c r="K5" s="3"/>
      <c r="L5" s="3"/>
      <c r="R5" s="2"/>
    </row>
    <row r="6" spans="1:18" customFormat="1" ht="20.100000000000001" customHeight="1" x14ac:dyDescent="0.2">
      <c r="A6" s="31"/>
      <c r="B6" s="31"/>
      <c r="C6" s="31"/>
      <c r="D6" s="31"/>
      <c r="E6" s="31"/>
      <c r="F6" s="31"/>
      <c r="G6" s="31"/>
      <c r="H6" s="31"/>
      <c r="I6" s="31"/>
      <c r="J6" s="31"/>
      <c r="K6" s="31"/>
      <c r="L6" s="31"/>
    </row>
    <row r="7" spans="1:18" ht="20.100000000000001" customHeight="1" x14ac:dyDescent="0.25">
      <c r="A7" s="218" t="s">
        <v>241</v>
      </c>
      <c r="B7" s="218"/>
      <c r="C7" s="234"/>
      <c r="D7" s="234"/>
      <c r="E7" s="234"/>
      <c r="F7" s="234"/>
      <c r="G7" s="234"/>
      <c r="H7" s="234"/>
      <c r="I7" s="234"/>
      <c r="J7" s="133"/>
      <c r="K7" s="133"/>
      <c r="L7" s="133"/>
    </row>
    <row r="8" spans="1:18" ht="20.100000000000001" customHeight="1" x14ac:dyDescent="0.25">
      <c r="A8" s="133"/>
      <c r="B8" s="133"/>
      <c r="C8" s="234"/>
      <c r="D8" s="234"/>
      <c r="E8" s="234"/>
      <c r="F8" s="234"/>
      <c r="G8" s="234"/>
      <c r="H8" s="234"/>
      <c r="I8" s="234"/>
      <c r="J8" s="133"/>
      <c r="K8" s="133"/>
      <c r="L8" s="133"/>
    </row>
    <row r="9" spans="1:18" ht="20.100000000000001" customHeight="1" x14ac:dyDescent="0.25">
      <c r="A9" s="133"/>
      <c r="B9" s="133"/>
      <c r="C9" s="235"/>
      <c r="D9" s="235"/>
      <c r="E9" s="235"/>
      <c r="F9" s="235"/>
      <c r="G9" s="235"/>
      <c r="H9" s="235"/>
      <c r="I9" s="235"/>
      <c r="J9" s="133"/>
      <c r="K9" s="133"/>
      <c r="L9" s="133"/>
    </row>
    <row r="11" spans="1:18" ht="18.399999999999999" customHeight="1" x14ac:dyDescent="0.25">
      <c r="A11" s="220" t="s">
        <v>290</v>
      </c>
      <c r="B11" s="220"/>
      <c r="C11" s="220"/>
      <c r="D11" s="220"/>
      <c r="E11" s="220"/>
      <c r="F11" s="220"/>
      <c r="G11" s="220"/>
      <c r="H11" s="220"/>
      <c r="I11" s="220"/>
      <c r="J11" s="220"/>
      <c r="K11" s="220"/>
      <c r="L11" s="220"/>
      <c r="M11" s="220"/>
      <c r="N11" s="220"/>
    </row>
    <row r="13" spans="1:18" x14ac:dyDescent="0.25">
      <c r="A13" s="136" t="s">
        <v>254</v>
      </c>
      <c r="B13" s="221" t="s">
        <v>238</v>
      </c>
      <c r="C13" s="222"/>
      <c r="D13" s="222"/>
      <c r="E13" s="222"/>
      <c r="F13" s="222"/>
      <c r="G13" s="222"/>
      <c r="H13" s="222"/>
      <c r="I13" s="222"/>
      <c r="J13" s="222"/>
      <c r="K13" s="222"/>
      <c r="L13" s="222"/>
      <c r="M13" s="223"/>
      <c r="N13" s="29"/>
    </row>
    <row r="14" spans="1:18" ht="24.95" customHeight="1" x14ac:dyDescent="0.25">
      <c r="A14" s="225"/>
      <c r="B14" s="29" t="s">
        <v>286</v>
      </c>
      <c r="C14" s="29" t="s">
        <v>56</v>
      </c>
      <c r="D14" s="29" t="s">
        <v>57</v>
      </c>
      <c r="E14" s="29" t="s">
        <v>287</v>
      </c>
      <c r="F14" s="29" t="s">
        <v>59</v>
      </c>
      <c r="G14" s="29" t="s">
        <v>60</v>
      </c>
      <c r="H14" s="29" t="s">
        <v>61</v>
      </c>
      <c r="I14" s="29" t="s">
        <v>288</v>
      </c>
      <c r="J14" s="29" t="s">
        <v>63</v>
      </c>
      <c r="K14" s="29" t="s">
        <v>64</v>
      </c>
      <c r="L14" s="29" t="s">
        <v>65</v>
      </c>
      <c r="M14" s="29" t="s">
        <v>289</v>
      </c>
      <c r="N14" s="29" t="s">
        <v>41</v>
      </c>
    </row>
    <row r="15" spans="1:18" ht="24.95" customHeight="1" x14ac:dyDescent="0.25">
      <c r="A15" s="226"/>
      <c r="B15" s="29"/>
      <c r="C15" s="29"/>
      <c r="D15" s="29"/>
      <c r="E15" s="29"/>
      <c r="F15" s="29"/>
      <c r="G15" s="29"/>
      <c r="H15" s="29"/>
      <c r="I15" s="29"/>
      <c r="J15" s="29"/>
      <c r="K15" s="29"/>
      <c r="L15" s="29"/>
      <c r="M15" s="29"/>
      <c r="N15" s="29"/>
    </row>
    <row r="17" spans="1:14" ht="18.399999999999999" customHeight="1" x14ac:dyDescent="0.25">
      <c r="A17" s="220" t="s">
        <v>303</v>
      </c>
      <c r="B17" s="220"/>
      <c r="C17" s="220"/>
      <c r="D17" s="220"/>
      <c r="E17" s="220"/>
      <c r="F17" s="220"/>
      <c r="G17" s="220"/>
      <c r="H17" s="220"/>
      <c r="I17" s="220"/>
      <c r="J17" s="220"/>
      <c r="K17" s="220"/>
      <c r="L17" s="220"/>
      <c r="M17" s="220"/>
      <c r="N17" s="220"/>
    </row>
    <row r="18" spans="1:14" ht="16.5" thickBot="1" x14ac:dyDescent="0.3"/>
    <row r="19" spans="1:14" s="33" customFormat="1" ht="20.100000000000001" customHeight="1" x14ac:dyDescent="0.25">
      <c r="A19" s="144" t="s">
        <v>291</v>
      </c>
      <c r="B19" s="231" t="s">
        <v>294</v>
      </c>
      <c r="C19" s="232"/>
      <c r="D19" s="231" t="s">
        <v>295</v>
      </c>
      <c r="E19" s="232"/>
      <c r="F19" s="231" t="s">
        <v>296</v>
      </c>
      <c r="G19" s="232"/>
      <c r="H19" s="231" t="s">
        <v>297</v>
      </c>
      <c r="I19" s="232"/>
      <c r="J19" s="231" t="s">
        <v>298</v>
      </c>
      <c r="K19" s="232"/>
      <c r="L19" s="231" t="s">
        <v>299</v>
      </c>
      <c r="M19" s="232"/>
    </row>
    <row r="20" spans="1:14" s="33" customFormat="1" ht="27.2" customHeight="1" x14ac:dyDescent="0.25">
      <c r="A20" s="145" t="s">
        <v>292</v>
      </c>
      <c r="B20" s="140"/>
      <c r="C20" s="141" t="s">
        <v>25</v>
      </c>
      <c r="D20" s="140"/>
      <c r="E20" s="141" t="s">
        <v>25</v>
      </c>
      <c r="F20" s="140"/>
      <c r="G20" s="141" t="s">
        <v>25</v>
      </c>
      <c r="H20" s="147"/>
      <c r="I20" s="141" t="s">
        <v>25</v>
      </c>
      <c r="J20" s="149"/>
      <c r="K20" s="141" t="s">
        <v>25</v>
      </c>
      <c r="L20" s="151"/>
      <c r="M20" s="141" t="s">
        <v>25</v>
      </c>
    </row>
    <row r="21" spans="1:14" s="33" customFormat="1" ht="29.25" customHeight="1" thickBot="1" x14ac:dyDescent="0.3">
      <c r="A21" s="146" t="s">
        <v>293</v>
      </c>
      <c r="B21" s="142"/>
      <c r="C21" s="143" t="s">
        <v>25</v>
      </c>
      <c r="D21" s="142"/>
      <c r="E21" s="143" t="s">
        <v>25</v>
      </c>
      <c r="F21" s="142"/>
      <c r="G21" s="143" t="s">
        <v>25</v>
      </c>
      <c r="H21" s="148"/>
      <c r="I21" s="143" t="s">
        <v>25</v>
      </c>
      <c r="J21" s="150"/>
      <c r="K21" s="143" t="s">
        <v>25</v>
      </c>
      <c r="L21" s="152"/>
      <c r="M21" s="143" t="s">
        <v>25</v>
      </c>
    </row>
    <row r="22" spans="1:14" s="33" customFormat="1" ht="13.7" customHeight="1" x14ac:dyDescent="0.25">
      <c r="A22" s="34"/>
      <c r="B22" s="34"/>
      <c r="C22" s="34"/>
      <c r="D22" s="34"/>
      <c r="E22" s="34"/>
      <c r="F22" s="34"/>
      <c r="G22" s="34"/>
      <c r="J22" s="135"/>
      <c r="K22" s="135"/>
      <c r="L22" s="36"/>
    </row>
    <row r="23" spans="1:14" ht="20.100000000000001" customHeight="1" x14ac:dyDescent="0.25">
      <c r="A23" s="220" t="s">
        <v>300</v>
      </c>
      <c r="B23" s="220"/>
      <c r="C23" s="220"/>
      <c r="D23" s="220"/>
      <c r="E23" s="220"/>
      <c r="F23" s="220"/>
      <c r="G23" s="220"/>
      <c r="H23" s="220"/>
      <c r="I23" s="220"/>
      <c r="J23" s="220"/>
      <c r="K23" s="220"/>
      <c r="L23" s="220"/>
      <c r="M23" s="220"/>
      <c r="N23" s="220"/>
    </row>
    <row r="24" spans="1:14" ht="13.7" customHeight="1" x14ac:dyDescent="0.25">
      <c r="A24" s="34"/>
      <c r="L24" s="36"/>
    </row>
    <row r="25" spans="1:14" ht="20.100000000000001" customHeight="1" x14ac:dyDescent="0.25">
      <c r="A25" s="34"/>
      <c r="B25" s="153"/>
      <c r="C25" s="233" t="s">
        <v>301</v>
      </c>
      <c r="D25" s="233"/>
      <c r="E25" s="233"/>
      <c r="F25" s="233"/>
      <c r="G25" s="153"/>
      <c r="H25" s="236" t="s">
        <v>232</v>
      </c>
      <c r="I25" s="236"/>
      <c r="J25" s="236"/>
      <c r="K25" s="236"/>
      <c r="L25" s="36"/>
    </row>
    <row r="26" spans="1:14" ht="20.100000000000001" customHeight="1" x14ac:dyDescent="0.25">
      <c r="A26" s="34"/>
      <c r="B26" s="154"/>
      <c r="C26" s="233" t="s">
        <v>302</v>
      </c>
      <c r="D26" s="233"/>
      <c r="E26" s="233"/>
      <c r="F26" s="233"/>
      <c r="G26" s="154"/>
      <c r="H26" s="155" t="s">
        <v>231</v>
      </c>
      <c r="I26" s="155"/>
      <c r="J26" s="155"/>
      <c r="K26" s="155"/>
      <c r="L26" s="36"/>
    </row>
    <row r="27" spans="1:14" ht="20.100000000000001" customHeight="1" x14ac:dyDescent="0.25">
      <c r="A27" s="34"/>
      <c r="B27" s="154"/>
      <c r="C27" s="233" t="s">
        <v>233</v>
      </c>
      <c r="D27" s="233"/>
      <c r="E27" s="233"/>
      <c r="F27" s="233"/>
      <c r="G27" s="35"/>
      <c r="J27" s="135"/>
      <c r="K27" s="135"/>
      <c r="L27" s="36"/>
    </row>
    <row r="28" spans="1:14" ht="15.6" customHeight="1" x14ac:dyDescent="0.25"/>
    <row r="29" spans="1:14" ht="20.100000000000001" customHeight="1" x14ac:dyDescent="0.25">
      <c r="A29" s="220" t="s">
        <v>304</v>
      </c>
      <c r="B29" s="220"/>
      <c r="C29" s="220"/>
      <c r="D29" s="220"/>
      <c r="E29" s="220"/>
      <c r="F29" s="220"/>
      <c r="G29" s="220"/>
      <c r="H29" s="220"/>
      <c r="I29" s="220"/>
      <c r="J29" s="220"/>
      <c r="K29" s="220"/>
      <c r="L29" s="220"/>
      <c r="M29" s="220"/>
    </row>
    <row r="30" spans="1:14" ht="8.85" customHeight="1" x14ac:dyDescent="0.25"/>
    <row r="31" spans="1:14" ht="20.100000000000001" customHeight="1" x14ac:dyDescent="0.25">
      <c r="A31" s="34" t="s">
        <v>305</v>
      </c>
    </row>
    <row r="32" spans="1:14" ht="20.100000000000001" customHeight="1" x14ac:dyDescent="0.25">
      <c r="A32" s="34"/>
    </row>
    <row r="33" spans="1:18" s="1" customFormat="1" ht="20.100000000000001" customHeight="1" x14ac:dyDescent="0.25">
      <c r="A33" s="156" t="s">
        <v>306</v>
      </c>
      <c r="B33" s="137"/>
      <c r="C33" s="137"/>
      <c r="D33" s="34" t="s">
        <v>311</v>
      </c>
      <c r="E33" s="139" t="s">
        <v>310</v>
      </c>
      <c r="F33" s="159"/>
      <c r="G33" s="137"/>
      <c r="H33" s="34" t="s">
        <v>312</v>
      </c>
      <c r="I33" s="34"/>
      <c r="J33" s="3"/>
      <c r="K33" s="3"/>
      <c r="L33" s="3"/>
      <c r="R33" s="2"/>
    </row>
    <row r="34" spans="1:18" ht="25.15" customHeight="1" x14ac:dyDescent="0.25">
      <c r="A34" s="156" t="s">
        <v>307</v>
      </c>
      <c r="B34" s="34"/>
      <c r="C34" s="34"/>
      <c r="D34" s="34"/>
      <c r="E34" s="34"/>
      <c r="F34" s="160"/>
      <c r="G34" s="138"/>
      <c r="H34" s="34" t="s">
        <v>312</v>
      </c>
      <c r="I34" s="34"/>
    </row>
    <row r="35" spans="1:18" ht="20.100000000000001" customHeight="1" x14ac:dyDescent="0.25">
      <c r="A35" s="34"/>
      <c r="B35" s="34"/>
      <c r="C35" s="34"/>
      <c r="D35" s="34"/>
      <c r="E35" s="34"/>
      <c r="F35" s="34"/>
      <c r="G35" s="34"/>
      <c r="H35" s="34"/>
      <c r="I35" s="34"/>
    </row>
    <row r="36" spans="1:18" ht="20.100000000000001" customHeight="1" x14ac:dyDescent="0.25">
      <c r="A36" s="34" t="s">
        <v>313</v>
      </c>
      <c r="B36" s="34"/>
      <c r="C36" s="34"/>
      <c r="D36" s="34"/>
      <c r="E36" s="34"/>
      <c r="F36" s="34"/>
      <c r="G36" s="34"/>
      <c r="H36" s="158"/>
      <c r="I36" s="137"/>
      <c r="J36" s="157"/>
      <c r="K36" s="34" t="s">
        <v>312</v>
      </c>
    </row>
    <row r="37" spans="1:18" ht="15" customHeight="1" x14ac:dyDescent="0.25">
      <c r="A37" s="34"/>
      <c r="B37" s="34"/>
      <c r="C37" s="34"/>
      <c r="D37" s="34"/>
      <c r="E37" s="34"/>
      <c r="F37" s="34"/>
      <c r="G37" s="34"/>
      <c r="H37" s="34"/>
      <c r="I37" s="34"/>
    </row>
    <row r="38" spans="1:18" ht="20.100000000000001" customHeight="1" x14ac:dyDescent="0.25">
      <c r="A38" s="34" t="s">
        <v>308</v>
      </c>
      <c r="B38" s="34"/>
      <c r="C38" s="34"/>
      <c r="D38" s="34"/>
      <c r="E38" s="34"/>
      <c r="F38" s="34"/>
      <c r="G38" s="34"/>
      <c r="H38" s="34"/>
      <c r="I38" s="137"/>
      <c r="J38" s="157"/>
      <c r="K38" s="34" t="s">
        <v>321</v>
      </c>
    </row>
    <row r="39" spans="1:18" ht="20.100000000000001" customHeight="1" x14ac:dyDescent="0.25">
      <c r="A39" s="34"/>
      <c r="B39" s="34"/>
      <c r="C39" s="34"/>
      <c r="D39" s="34"/>
      <c r="E39" s="34"/>
      <c r="F39" s="34"/>
      <c r="G39" s="34"/>
      <c r="H39" s="34"/>
      <c r="I39" s="34"/>
    </row>
    <row r="40" spans="1:18" ht="20.100000000000001" customHeight="1" x14ac:dyDescent="0.25">
      <c r="A40" s="34" t="s">
        <v>309</v>
      </c>
      <c r="B40" s="34"/>
      <c r="C40" s="34"/>
      <c r="D40" s="34"/>
      <c r="E40" s="34"/>
      <c r="F40" s="34"/>
      <c r="G40" s="34"/>
      <c r="H40" s="34"/>
      <c r="I40" s="137"/>
      <c r="J40" s="157"/>
      <c r="K40" s="34" t="s">
        <v>312</v>
      </c>
    </row>
    <row r="41" spans="1:18" ht="12.95" customHeight="1" x14ac:dyDescent="0.25">
      <c r="A41" s="34"/>
      <c r="B41" s="34"/>
      <c r="C41" s="34"/>
      <c r="D41" s="34"/>
      <c r="E41" s="34"/>
      <c r="F41" s="34"/>
      <c r="G41" s="34"/>
      <c r="H41" s="34"/>
      <c r="I41" s="34"/>
    </row>
    <row r="42" spans="1:18" ht="12.95" customHeight="1" x14ac:dyDescent="0.25">
      <c r="A42" s="34"/>
      <c r="B42" s="34"/>
      <c r="C42" s="34"/>
      <c r="D42" s="34"/>
      <c r="E42" s="34"/>
      <c r="F42" s="34"/>
      <c r="G42" s="34"/>
      <c r="H42" s="34"/>
      <c r="I42" s="34"/>
    </row>
    <row r="43" spans="1:18" ht="12.95" customHeight="1" x14ac:dyDescent="0.25">
      <c r="A43" s="34"/>
      <c r="B43" s="34"/>
      <c r="C43" s="34"/>
      <c r="D43" s="34"/>
      <c r="E43" s="34"/>
      <c r="F43" s="34"/>
      <c r="G43" s="34"/>
      <c r="H43" s="34"/>
      <c r="I43" s="34"/>
    </row>
    <row r="44" spans="1:18" ht="12.95" customHeight="1" x14ac:dyDescent="0.25">
      <c r="A44" s="34"/>
      <c r="B44" s="34"/>
      <c r="C44" s="34"/>
      <c r="D44" s="34"/>
      <c r="E44" s="34"/>
      <c r="F44" s="34"/>
      <c r="G44" s="34"/>
      <c r="H44" s="34"/>
      <c r="I44" s="34"/>
    </row>
    <row r="45" spans="1:18" ht="12.95" customHeight="1" x14ac:dyDescent="0.25">
      <c r="A45" s="34"/>
      <c r="B45" s="34"/>
      <c r="C45" s="34"/>
      <c r="D45" s="34"/>
      <c r="E45" s="34"/>
      <c r="F45" s="34"/>
      <c r="G45" s="34"/>
      <c r="H45" s="34"/>
      <c r="I45" s="34"/>
    </row>
    <row r="46" spans="1:18" ht="12.95" customHeight="1" x14ac:dyDescent="0.25">
      <c r="A46" s="34"/>
      <c r="B46" s="34"/>
      <c r="C46" s="34"/>
      <c r="D46" s="34"/>
      <c r="E46" s="34"/>
      <c r="F46" s="34"/>
      <c r="G46" s="34"/>
      <c r="H46" s="34"/>
      <c r="I46" s="34"/>
    </row>
  </sheetData>
  <mergeCells count="25">
    <mergeCell ref="A1:N1"/>
    <mergeCell ref="A3:B3"/>
    <mergeCell ref="C3:I3"/>
    <mergeCell ref="A5:B5"/>
    <mergeCell ref="C5:I5"/>
    <mergeCell ref="A29:M29"/>
    <mergeCell ref="J19:K19"/>
    <mergeCell ref="C8:I8"/>
    <mergeCell ref="C9:I9"/>
    <mergeCell ref="B13:M13"/>
    <mergeCell ref="A14:A15"/>
    <mergeCell ref="A11:N11"/>
    <mergeCell ref="A17:N17"/>
    <mergeCell ref="C26:F26"/>
    <mergeCell ref="H25:K25"/>
    <mergeCell ref="A23:N23"/>
    <mergeCell ref="C27:F27"/>
    <mergeCell ref="B19:C19"/>
    <mergeCell ref="D19:E19"/>
    <mergeCell ref="F19:G19"/>
    <mergeCell ref="H19:I19"/>
    <mergeCell ref="L19:M19"/>
    <mergeCell ref="C25:F25"/>
    <mergeCell ref="A7:B7"/>
    <mergeCell ref="C7:I7"/>
  </mergeCells>
  <pageMargins left="0.7" right="0.7" top="0.75" bottom="0.75" header="0.3" footer="0.3"/>
  <pageSetup scale="8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21</vt:i4>
      </vt:variant>
    </vt:vector>
  </HeadingPairs>
  <TitlesOfParts>
    <vt:vector size="26" baseType="lpstr">
      <vt:lpstr>Calculos</vt:lpstr>
      <vt:lpstr>Resumen para Imprimir</vt:lpstr>
      <vt:lpstr>Data Climatologica Pueblos</vt:lpstr>
      <vt:lpstr>Data Climatologica Estaciones</vt:lpstr>
      <vt:lpstr>Sheet1</vt:lpstr>
      <vt:lpstr>'Data Climatologica Estaciones'!A</vt:lpstr>
      <vt:lpstr>'Data Climatologica Estaciones'!B</vt:lpstr>
      <vt:lpstr>'Data Climatologica Estaciones'!D</vt:lpstr>
      <vt:lpstr>'Data Climatologica Estaciones'!F</vt:lpstr>
      <vt:lpstr>'Data Climatologica Estaciones'!G</vt:lpstr>
      <vt:lpstr>'Data Climatologica Estaciones'!H</vt:lpstr>
      <vt:lpstr>'Data Climatologica Estaciones'!I</vt:lpstr>
      <vt:lpstr>'Data Climatologica Estaciones'!J</vt:lpstr>
      <vt:lpstr>'Data Climatologica Estaciones'!L</vt:lpstr>
      <vt:lpstr>'Data Climatologica Estaciones'!mainContent</vt:lpstr>
      <vt:lpstr>'Data Climatologica Estaciones'!Menu_Alfabetico</vt:lpstr>
      <vt:lpstr>'Data Climatologica Estaciones'!N</vt:lpstr>
      <vt:lpstr>'Data Climatologica Estaciones'!O</vt:lpstr>
      <vt:lpstr>'Data Climatologica Estaciones'!P</vt:lpstr>
      <vt:lpstr>'Data Climatologica Pueblos'!Print_Titles</vt:lpstr>
      <vt:lpstr>'Data Climatologica Estaciones'!Q</vt:lpstr>
      <vt:lpstr>'Data Climatologica Estaciones'!S</vt:lpstr>
      <vt:lpstr>'Data Climatologica Estaciones'!T</vt:lpstr>
      <vt:lpstr>'Data Climatologica Estaciones'!U</vt:lpstr>
      <vt:lpstr>'Data Climatologica Estaciones'!V</vt:lpstr>
      <vt:lpstr>'Data Climatologica Estaciones'!Y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hectorolo</dc:creator>
  <cp:lastModifiedBy>Hector</cp:lastModifiedBy>
  <cp:lastPrinted>2013-03-14T02:54:49Z</cp:lastPrinted>
  <dcterms:created xsi:type="dcterms:W3CDTF">2012-10-16T01:10:55Z</dcterms:created>
  <dcterms:modified xsi:type="dcterms:W3CDTF">2013-03-14T03:17:58Z</dcterms:modified>
</cp:coreProperties>
</file>