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_Courses\INTD_3990\Technical\"/>
    </mc:Choice>
  </mc:AlternateContent>
  <bookViews>
    <workbookView xWindow="240" yWindow="192" windowWidth="20112" windowHeight="7428" activeTab="1"/>
  </bookViews>
  <sheets>
    <sheet name="Conversion_Table_1" sheetId="2" r:id="rId1"/>
    <sheet name="Examples" sheetId="4" r:id="rId2"/>
    <sheet name="Batteries" sheetId="5" r:id="rId3"/>
  </sheets>
  <calcPr calcId="171027"/>
</workbook>
</file>

<file path=xl/calcChain.xml><?xml version="1.0" encoding="utf-8"?>
<calcChain xmlns="http://schemas.openxmlformats.org/spreadsheetml/2006/main">
  <c r="F5" i="4" l="1"/>
  <c r="J6" i="5" l="1"/>
  <c r="J4" i="5"/>
  <c r="J5" i="5"/>
  <c r="J3" i="5"/>
  <c r="G4" i="5"/>
  <c r="G3" i="5"/>
  <c r="L5" i="4" l="1"/>
  <c r="H7" i="4"/>
  <c r="N7" i="4" s="1"/>
  <c r="G7" i="4"/>
  <c r="M7" i="4" s="1"/>
  <c r="F7" i="4"/>
  <c r="L7" i="4" s="1"/>
  <c r="E7" i="4"/>
  <c r="K7" i="4" s="1"/>
  <c r="D7" i="4"/>
  <c r="H6" i="4"/>
  <c r="N6" i="4" s="1"/>
  <c r="G6" i="4"/>
  <c r="M6" i="4" s="1"/>
  <c r="F6" i="4"/>
  <c r="L6" i="4" s="1"/>
  <c r="E6" i="4"/>
  <c r="K6" i="4" s="1"/>
  <c r="D6" i="4"/>
  <c r="H5" i="4"/>
  <c r="N5" i="4" s="1"/>
  <c r="H4" i="4"/>
  <c r="N4" i="4" s="1"/>
  <c r="G4" i="4"/>
  <c r="M4" i="4" s="1"/>
  <c r="F4" i="4"/>
  <c r="L4" i="4" s="1"/>
  <c r="E4" i="4"/>
  <c r="K4" i="4" s="1"/>
  <c r="D4" i="4"/>
  <c r="H3" i="4"/>
  <c r="N3" i="4" s="1"/>
  <c r="G3" i="4"/>
  <c r="M3" i="4" s="1"/>
  <c r="F3" i="4"/>
  <c r="L3" i="4" s="1"/>
  <c r="E3" i="4"/>
  <c r="K3" i="4" s="1"/>
  <c r="D3" i="4"/>
  <c r="J3" i="4" s="1"/>
  <c r="H2" i="4"/>
  <c r="N2" i="4" s="1"/>
  <c r="G2" i="4"/>
  <c r="M2" i="4" s="1"/>
  <c r="F2" i="4"/>
  <c r="L2" i="4" s="1"/>
  <c r="E2" i="4"/>
  <c r="K2" i="4" s="1"/>
  <c r="D2" i="4"/>
  <c r="J2" i="4" s="1"/>
  <c r="G8" i="2"/>
  <c r="P8" i="2"/>
  <c r="M5" i="2"/>
  <c r="I8" i="2"/>
  <c r="I6" i="2"/>
  <c r="G7" i="2"/>
  <c r="F7" i="2"/>
  <c r="E7" i="2"/>
  <c r="D7" i="2"/>
  <c r="I7" i="2" s="1"/>
  <c r="F6" i="2"/>
  <c r="E6" i="2"/>
  <c r="D6" i="2"/>
  <c r="H5" i="2"/>
  <c r="G5" i="2"/>
  <c r="N5" i="2" s="1"/>
  <c r="E5" i="2"/>
  <c r="D5" i="2"/>
  <c r="I5" i="2" s="1"/>
  <c r="H4" i="2"/>
  <c r="O4" i="2" s="1"/>
  <c r="G4" i="2"/>
  <c r="F4" i="2"/>
  <c r="M4" i="2" s="1"/>
  <c r="D4" i="2"/>
  <c r="I4" i="2" s="1"/>
  <c r="H3" i="2"/>
  <c r="O3" i="2" s="1"/>
  <c r="G3" i="2"/>
  <c r="N3" i="2" s="1"/>
  <c r="F3" i="2"/>
  <c r="M3" i="2" s="1"/>
  <c r="E3" i="2"/>
  <c r="F2" i="2"/>
  <c r="D8" i="2"/>
  <c r="I2" i="2"/>
  <c r="H6" i="2"/>
  <c r="H7" i="2"/>
  <c r="O7" i="2" s="1"/>
  <c r="G6" i="2"/>
  <c r="N6" i="2" s="1"/>
  <c r="D3" i="2"/>
  <c r="H2" i="2"/>
  <c r="G2" i="2"/>
  <c r="E2" i="2"/>
  <c r="D2" i="2"/>
  <c r="I3" i="2" l="1"/>
  <c r="P3" i="2" s="1"/>
  <c r="K3" i="2"/>
  <c r="D5" i="4"/>
  <c r="E5" i="4"/>
  <c r="K5" i="4" s="1"/>
  <c r="J4" i="4"/>
  <c r="G5" i="4"/>
  <c r="M5" i="4" s="1"/>
  <c r="J7" i="4"/>
  <c r="J6" i="4"/>
  <c r="N4" i="2"/>
  <c r="P6" i="2"/>
  <c r="O5" i="2"/>
  <c r="O6" i="2"/>
  <c r="E8" i="2"/>
  <c r="P4" i="2" s="1"/>
  <c r="H8" i="2"/>
  <c r="P7" i="2" s="1"/>
  <c r="F8" i="2"/>
  <c r="P5" i="2" s="1"/>
  <c r="L3" i="2"/>
  <c r="E4" i="2"/>
  <c r="L4" i="2" s="1"/>
  <c r="J5" i="4" l="1"/>
</calcChain>
</file>

<file path=xl/sharedStrings.xml><?xml version="1.0" encoding="utf-8"?>
<sst xmlns="http://schemas.openxmlformats.org/spreadsheetml/2006/main" count="41" uniqueCount="24">
  <si>
    <t>MJ</t>
  </si>
  <si>
    <t>kWh</t>
  </si>
  <si>
    <t>Quantity</t>
  </si>
  <si>
    <t>Calorie</t>
  </si>
  <si>
    <t>BTU</t>
  </si>
  <si>
    <t>therm</t>
  </si>
  <si>
    <t>gasoline gallon equiv</t>
  </si>
  <si>
    <t>check</t>
  </si>
  <si>
    <t>20 lb propane tank</t>
  </si>
  <si>
    <t>daily diet</t>
  </si>
  <si>
    <t>gasoline</t>
  </si>
  <si>
    <t>http://www.onlineconversion.com/energy.htm</t>
  </si>
  <si>
    <t>REF</t>
  </si>
  <si>
    <t>AA</t>
  </si>
  <si>
    <t>V</t>
  </si>
  <si>
    <t>Ah</t>
  </si>
  <si>
    <t>12V Deep Cycle</t>
  </si>
  <si>
    <t>Tesla Power Wall</t>
  </si>
  <si>
    <t>Cost</t>
  </si>
  <si>
    <t>Unit Cost</t>
  </si>
  <si>
    <t>/kWh</t>
  </si>
  <si>
    <t>Battery Type</t>
  </si>
  <si>
    <t>Charge Cell Phone in Haiti</t>
  </si>
  <si>
    <t>electricity from PREPA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</si>
</sst>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6" fontId="0" fillId="0" borderId="0" xfId="0" applyNumberFormat="1"/>
    <xf numFmtId="8" fontId="0" fillId="0" borderId="0" xfId="0" applyNumberFormat="1"/>
    <xf numFmtId="11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11" fontId="0" fillId="0" borderId="0" xfId="0" applyNumberFormat="1" applyBorder="1"/>
    <xf numFmtId="11" fontId="0" fillId="0" borderId="5" xfId="0" applyNumberFormat="1" applyBorder="1"/>
    <xf numFmtId="0" fontId="2" fillId="0" borderId="4" xfId="0" applyFont="1" applyBorder="1" applyAlignment="1">
      <alignment wrapText="1"/>
    </xf>
    <xf numFmtId="0" fontId="2" fillId="0" borderId="6" xfId="0" applyFont="1" applyBorder="1"/>
    <xf numFmtId="11" fontId="0" fillId="0" borderId="7" xfId="0" applyNumberFormat="1" applyBorder="1"/>
    <xf numFmtId="11" fontId="0" fillId="0" borderId="8" xfId="0" applyNumberFormat="1" applyBorder="1"/>
    <xf numFmtId="11" fontId="0" fillId="0" borderId="1" xfId="0" applyNumberFormat="1" applyBorder="1"/>
    <xf numFmtId="11" fontId="0" fillId="0" borderId="2" xfId="0" applyNumberFormat="1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6" xfId="0" applyNumberForma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6" fontId="3" fillId="0" borderId="0" xfId="0" applyNumberFormat="1" applyFont="1"/>
    <xf numFmtId="0" fontId="4" fillId="0" borderId="4" xfId="0" applyFont="1" applyBorder="1"/>
    <xf numFmtId="11" fontId="3" fillId="0" borderId="1" xfId="0" applyNumberFormat="1" applyFont="1" applyBorder="1"/>
    <xf numFmtId="11" fontId="3" fillId="0" borderId="2" xfId="0" applyNumberFormat="1" applyFont="1" applyBorder="1"/>
    <xf numFmtId="11" fontId="3" fillId="0" borderId="3" xfId="0" applyNumberFormat="1" applyFont="1" applyBorder="1"/>
    <xf numFmtId="0" fontId="3" fillId="0" borderId="0" xfId="0" applyFont="1" applyAlignment="1">
      <alignment horizontal="center"/>
    </xf>
    <xf numFmtId="11" fontId="3" fillId="0" borderId="4" xfId="0" applyNumberFormat="1" applyFont="1" applyBorder="1"/>
    <xf numFmtId="11" fontId="3" fillId="0" borderId="0" xfId="0" applyNumberFormat="1" applyFont="1" applyBorder="1"/>
    <xf numFmtId="11" fontId="3" fillId="0" borderId="5" xfId="0" applyNumberFormat="1" applyFont="1" applyBorder="1"/>
    <xf numFmtId="0" fontId="4" fillId="0" borderId="4" xfId="0" applyFont="1" applyBorder="1" applyAlignment="1">
      <alignment wrapText="1"/>
    </xf>
    <xf numFmtId="8" fontId="3" fillId="0" borderId="0" xfId="0" applyNumberFormat="1" applyFont="1"/>
    <xf numFmtId="0" fontId="4" fillId="0" borderId="6" xfId="0" applyFont="1" applyBorder="1"/>
    <xf numFmtId="11" fontId="3" fillId="0" borderId="6" xfId="0" applyNumberFormat="1" applyFont="1" applyBorder="1"/>
    <xf numFmtId="11" fontId="3" fillId="0" borderId="7" xfId="0" applyNumberFormat="1" applyFont="1" applyBorder="1"/>
    <xf numFmtId="11" fontId="3" fillId="0" borderId="8" xfId="0" applyNumberFormat="1" applyFont="1" applyBorder="1"/>
    <xf numFmtId="0" fontId="4" fillId="0" borderId="0" xfId="0" applyFont="1"/>
    <xf numFmtId="44" fontId="3" fillId="0" borderId="1" xfId="1" applyFont="1" applyBorder="1"/>
    <xf numFmtId="44" fontId="3" fillId="0" borderId="2" xfId="1" applyFont="1" applyBorder="1"/>
    <xf numFmtId="44" fontId="3" fillId="0" borderId="3" xfId="1" applyFont="1" applyBorder="1"/>
    <xf numFmtId="44" fontId="3" fillId="0" borderId="4" xfId="1" applyFont="1" applyBorder="1"/>
    <xf numFmtId="44" fontId="3" fillId="0" borderId="0" xfId="1" applyFont="1" applyBorder="1"/>
    <xf numFmtId="44" fontId="3" fillId="0" borderId="5" xfId="1" applyFont="1" applyBorder="1"/>
    <xf numFmtId="44" fontId="3" fillId="0" borderId="6" xfId="1" applyFont="1" applyBorder="1"/>
    <xf numFmtId="44" fontId="3" fillId="0" borderId="7" xfId="1" applyFont="1" applyBorder="1"/>
    <xf numFmtId="44" fontId="3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zoomScale="120" zoomScaleNormal="120" workbookViewId="0">
      <selection activeCell="B3" sqref="B3"/>
    </sheetView>
  </sheetViews>
  <sheetFormatPr defaultRowHeight="14.4" x14ac:dyDescent="0.3"/>
  <cols>
    <col min="2" max="2" width="12.33203125" bestFit="1" customWidth="1"/>
    <col min="4" max="9" width="10.77734375" customWidth="1"/>
  </cols>
  <sheetData>
    <row r="2" spans="1:16" x14ac:dyDescent="0.3">
      <c r="B2" t="s">
        <v>2</v>
      </c>
      <c r="C2" s="4"/>
      <c r="D2" s="5" t="str">
        <f>C3</f>
        <v>BTU</v>
      </c>
      <c r="E2" s="5" t="str">
        <f>C4</f>
        <v>Calorie</v>
      </c>
      <c r="F2" s="5" t="str">
        <f>C5</f>
        <v>gasoline gallon equiv</v>
      </c>
      <c r="G2" s="5" t="str">
        <f>C6</f>
        <v>kWh</v>
      </c>
      <c r="H2" s="5" t="str">
        <f>C7</f>
        <v>MJ</v>
      </c>
      <c r="I2" s="6" t="str">
        <f>C8</f>
        <v>therm</v>
      </c>
      <c r="K2" t="s">
        <v>7</v>
      </c>
    </row>
    <row r="3" spans="1:16" ht="24" customHeight="1" x14ac:dyDescent="0.3">
      <c r="A3" s="1"/>
      <c r="B3">
        <v>1</v>
      </c>
      <c r="C3" s="7" t="s">
        <v>4</v>
      </c>
      <c r="D3" s="14">
        <f>B3</f>
        <v>1</v>
      </c>
      <c r="E3" s="15">
        <f>B3*0.25199577243</f>
        <v>0.25199577242999999</v>
      </c>
      <c r="F3" s="15">
        <f>B3*0.0000080074066485</f>
        <v>8.0074066485000003E-6</v>
      </c>
      <c r="G3" s="15">
        <f>B3*0.00029307108333</f>
        <v>2.9307108333000002E-4</v>
      </c>
      <c r="H3" s="15">
        <f>B3*0.0010550559</f>
        <v>1.0550558999999999E-3</v>
      </c>
      <c r="I3" s="16">
        <f>D3/10^5</f>
        <v>1.0000000000000001E-5</v>
      </c>
      <c r="K3" s="3">
        <f>D3*D3</f>
        <v>1</v>
      </c>
      <c r="L3" s="3">
        <f>E3*D4</f>
        <v>1.0000000000043301</v>
      </c>
      <c r="M3" s="3">
        <f>F3*D5</f>
        <v>0.99999999997217215</v>
      </c>
      <c r="N3" s="3">
        <f>G3*D6</f>
        <v>0.99999999998952249</v>
      </c>
      <c r="O3" s="3">
        <f>H3*D7</f>
        <v>1.0000000000008962</v>
      </c>
      <c r="P3" s="3">
        <f>I3*D8</f>
        <v>1</v>
      </c>
    </row>
    <row r="4" spans="1:16" ht="24" customHeight="1" x14ac:dyDescent="0.3">
      <c r="A4" s="1"/>
      <c r="B4">
        <v>1</v>
      </c>
      <c r="C4" s="7" t="s">
        <v>3</v>
      </c>
      <c r="D4" s="17">
        <f>B4*3.9683205411</f>
        <v>3.9683205411000002</v>
      </c>
      <c r="E4" s="8">
        <f>B4</f>
        <v>1</v>
      </c>
      <c r="F4" s="8">
        <f>B4*0.000031775956284</f>
        <v>3.1775956283999998E-5</v>
      </c>
      <c r="G4" s="8">
        <f>B4*0.001163</f>
        <v>1.163E-3</v>
      </c>
      <c r="H4" s="8">
        <f>B4*0.0041868</f>
        <v>4.1868000000000001E-3</v>
      </c>
      <c r="I4" s="9">
        <f t="shared" ref="I4:I8" si="0">D4/10^5</f>
        <v>3.9683205411000003E-5</v>
      </c>
      <c r="L4" s="3">
        <f>E4*E4</f>
        <v>1</v>
      </c>
      <c r="M4" s="3">
        <f>F4*E5</f>
        <v>1.0000000000066602</v>
      </c>
      <c r="N4" s="3">
        <f>G4*E6</f>
        <v>1.0000000000011799</v>
      </c>
      <c r="O4" s="3">
        <f>H4*E7</f>
        <v>1.0000000000104841</v>
      </c>
      <c r="P4" s="3">
        <f>I4*E8</f>
        <v>1.0000000000043301</v>
      </c>
    </row>
    <row r="5" spans="1:16" ht="24" customHeight="1" x14ac:dyDescent="0.3">
      <c r="A5" s="1"/>
      <c r="B5">
        <v>1</v>
      </c>
      <c r="C5" s="10" t="s">
        <v>6</v>
      </c>
      <c r="D5" s="17">
        <f>B5*124884.37816</f>
        <v>124884.37815999999</v>
      </c>
      <c r="E5" s="8">
        <f>B5*31470.33534</f>
        <v>31470.335340000001</v>
      </c>
      <c r="F5" s="8">
        <v>1</v>
      </c>
      <c r="G5" s="8">
        <f>B5*36.6</f>
        <v>36.6</v>
      </c>
      <c r="H5" s="8">
        <f>B5*131.76</f>
        <v>131.76</v>
      </c>
      <c r="I5" s="9">
        <f t="shared" si="0"/>
        <v>1.2488437816</v>
      </c>
      <c r="L5" s="3"/>
      <c r="M5" s="3">
        <f>F5*F5</f>
        <v>1</v>
      </c>
      <c r="N5" s="3">
        <f>G5*F6</f>
        <v>1.0000000000152001</v>
      </c>
      <c r="O5" s="3">
        <f>H5*F7</f>
        <v>1.0000000000020239</v>
      </c>
      <c r="P5" s="3">
        <f>I5*F8</f>
        <v>0.99999999997217215</v>
      </c>
    </row>
    <row r="6" spans="1:16" ht="24" customHeight="1" x14ac:dyDescent="0.3">
      <c r="A6" s="2"/>
      <c r="B6">
        <v>1</v>
      </c>
      <c r="C6" s="7" t="s">
        <v>1</v>
      </c>
      <c r="D6" s="17">
        <f>B6*3412.1414799</f>
        <v>3412.1414798999999</v>
      </c>
      <c r="E6" s="8">
        <f>B6*859.84522786</f>
        <v>859.84522786000002</v>
      </c>
      <c r="F6" s="8">
        <f>B6*0.027322404372</f>
        <v>2.7322404371999998E-2</v>
      </c>
      <c r="G6" s="8">
        <f>B6</f>
        <v>1</v>
      </c>
      <c r="H6" s="8">
        <f>B6*3.6</f>
        <v>3.6</v>
      </c>
      <c r="I6" s="9">
        <f t="shared" si="0"/>
        <v>3.4121414799000001E-2</v>
      </c>
      <c r="N6" s="3">
        <f>G6*G6</f>
        <v>1</v>
      </c>
      <c r="O6" s="3">
        <f>H6*G7</f>
        <v>1.000000000008</v>
      </c>
      <c r="P6" s="3">
        <f>I6*G8</f>
        <v>0.99999999998952238</v>
      </c>
    </row>
    <row r="7" spans="1:16" ht="24" customHeight="1" x14ac:dyDescent="0.3">
      <c r="A7" s="1"/>
      <c r="B7">
        <v>1</v>
      </c>
      <c r="C7" s="7" t="s">
        <v>0</v>
      </c>
      <c r="D7" s="17">
        <f>B7*947.81707775</f>
        <v>947.81707774999995</v>
      </c>
      <c r="E7" s="8">
        <f>B7*238.84589663</f>
        <v>238.84589663</v>
      </c>
      <c r="F7" s="8">
        <f>B7*0.0075895567699</f>
        <v>7.5895567699000004E-3</v>
      </c>
      <c r="G7" s="8">
        <f>B7*0.27777777778</f>
        <v>0.27777777778000001</v>
      </c>
      <c r="H7" s="8">
        <f>B7</f>
        <v>1</v>
      </c>
      <c r="I7" s="9">
        <f t="shared" si="0"/>
        <v>9.4781707774999994E-3</v>
      </c>
      <c r="O7" s="3">
        <f>H7*H7</f>
        <v>1</v>
      </c>
      <c r="P7" s="3">
        <f>I7*H8</f>
        <v>1.0000000000008962</v>
      </c>
    </row>
    <row r="8" spans="1:16" ht="24" customHeight="1" x14ac:dyDescent="0.3">
      <c r="A8" s="1"/>
      <c r="B8">
        <v>1</v>
      </c>
      <c r="C8" s="11" t="s">
        <v>5</v>
      </c>
      <c r="D8" s="18">
        <f>10^5</f>
        <v>100000</v>
      </c>
      <c r="E8" s="12">
        <f>B8*25199.577243</f>
        <v>25199.577243</v>
      </c>
      <c r="F8" s="12">
        <f>B8*0.80074066485</f>
        <v>0.80074066484999995</v>
      </c>
      <c r="G8" s="12">
        <f>B8*29.307108333</f>
        <v>29.307108332999999</v>
      </c>
      <c r="H8" s="12">
        <f>B8*105.50559</f>
        <v>105.50559</v>
      </c>
      <c r="I8" s="13">
        <f t="shared" si="0"/>
        <v>1</v>
      </c>
      <c r="P8" s="3">
        <f>I8*I8</f>
        <v>1</v>
      </c>
    </row>
    <row r="10" spans="1:16" x14ac:dyDescent="0.3">
      <c r="B10" t="s">
        <v>12</v>
      </c>
      <c r="C10" t="s">
        <v>11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abSelected="1" zoomScale="130" zoomScaleNormal="130" workbookViewId="0">
      <selection activeCell="I3" sqref="I3"/>
    </sheetView>
  </sheetViews>
  <sheetFormatPr defaultRowHeight="15.6" x14ac:dyDescent="0.3"/>
  <cols>
    <col min="1" max="1" width="6.5546875" style="19" customWidth="1"/>
    <col min="2" max="2" width="9.88671875" style="19" customWidth="1"/>
    <col min="3" max="3" width="8.88671875" style="19"/>
    <col min="4" max="8" width="10.77734375" style="19" customWidth="1"/>
    <col min="9" max="9" width="16" style="19" customWidth="1"/>
    <col min="10" max="11" width="9" style="19" bestFit="1" customWidth="1"/>
    <col min="12" max="12" width="11.44140625" style="19" bestFit="1" customWidth="1"/>
    <col min="13" max="14" width="9" style="19" bestFit="1" customWidth="1"/>
    <col min="15" max="16384" width="8.88671875" style="19"/>
  </cols>
  <sheetData>
    <row r="2" spans="1:14" x14ac:dyDescent="0.3">
      <c r="B2" s="19" t="s">
        <v>2</v>
      </c>
      <c r="C2" s="20"/>
      <c r="D2" s="21" t="str">
        <f>C3</f>
        <v>BTU</v>
      </c>
      <c r="E2" s="21" t="str">
        <f>C4</f>
        <v>Calorie</v>
      </c>
      <c r="F2" s="21" t="str">
        <f>C5</f>
        <v>gasoline gallon equiv</v>
      </c>
      <c r="G2" s="21" t="str">
        <f>C6</f>
        <v>kWh</v>
      </c>
      <c r="H2" s="22" t="str">
        <f>C7</f>
        <v>MJ</v>
      </c>
      <c r="J2" s="23" t="str">
        <f>D2</f>
        <v>BTU</v>
      </c>
      <c r="K2" s="23" t="str">
        <f>E2</f>
        <v>Calorie</v>
      </c>
      <c r="L2" s="23" t="str">
        <f>F2</f>
        <v>gasoline gallon equiv</v>
      </c>
      <c r="M2" s="23" t="str">
        <f>G2</f>
        <v>kWh</v>
      </c>
      <c r="N2" s="23" t="str">
        <f>H2</f>
        <v>MJ</v>
      </c>
    </row>
    <row r="3" spans="1:14" ht="31.95" customHeight="1" x14ac:dyDescent="0.3">
      <c r="A3" s="24">
        <v>20</v>
      </c>
      <c r="B3" s="19">
        <v>430000</v>
      </c>
      <c r="C3" s="25" t="s">
        <v>4</v>
      </c>
      <c r="D3" s="26">
        <f>B3</f>
        <v>430000</v>
      </c>
      <c r="E3" s="27">
        <f>B3*0.25199577243</f>
        <v>108358.1821449</v>
      </c>
      <c r="F3" s="27">
        <f>B3*0.0000080074066485</f>
        <v>3.443184858855</v>
      </c>
      <c r="G3" s="27">
        <f>B3*0.00029307108333</f>
        <v>126.0205658319</v>
      </c>
      <c r="H3" s="28">
        <f>B3*0.0010550559</f>
        <v>453.67403699999994</v>
      </c>
      <c r="I3" s="29" t="s">
        <v>8</v>
      </c>
      <c r="J3" s="40">
        <f t="shared" ref="J3:N7" si="0">$A3/D3</f>
        <v>4.6511627906976741E-5</v>
      </c>
      <c r="K3" s="41">
        <f t="shared" si="0"/>
        <v>1.8457304842245661E-4</v>
      </c>
      <c r="L3" s="41">
        <f t="shared" si="0"/>
        <v>5.8085757285337332</v>
      </c>
      <c r="M3" s="41">
        <f t="shared" si="0"/>
        <v>0.15870425488073261</v>
      </c>
      <c r="N3" s="42">
        <f t="shared" si="0"/>
        <v>4.4084515244146541E-2</v>
      </c>
    </row>
    <row r="4" spans="1:14" ht="31.95" customHeight="1" x14ac:dyDescent="0.3">
      <c r="A4" s="24">
        <v>10</v>
      </c>
      <c r="B4" s="19">
        <v>2000</v>
      </c>
      <c r="C4" s="25" t="s">
        <v>3</v>
      </c>
      <c r="D4" s="30">
        <f>B4*3.9683205411</f>
        <v>7936.6410822000007</v>
      </c>
      <c r="E4" s="31">
        <f>B4</f>
        <v>2000</v>
      </c>
      <c r="F4" s="31">
        <f>B4*0.000031775956284</f>
        <v>6.3551912567999996E-2</v>
      </c>
      <c r="G4" s="31">
        <f>B4*0.001163</f>
        <v>2.3260000000000001</v>
      </c>
      <c r="H4" s="32">
        <f>B4*0.0041868</f>
        <v>8.3735999999999997</v>
      </c>
      <c r="I4" s="29" t="s">
        <v>9</v>
      </c>
      <c r="J4" s="43">
        <f t="shared" si="0"/>
        <v>1.259978862144544E-3</v>
      </c>
      <c r="K4" s="44">
        <f t="shared" si="0"/>
        <v>5.0000000000000001E-3</v>
      </c>
      <c r="L4" s="44">
        <f t="shared" si="0"/>
        <v>157.35167669895199</v>
      </c>
      <c r="M4" s="44">
        <f t="shared" si="0"/>
        <v>4.2992261392949267</v>
      </c>
      <c r="N4" s="45">
        <f t="shared" si="0"/>
        <v>1.1942294831374798</v>
      </c>
    </row>
    <row r="5" spans="1:14" ht="31.95" customHeight="1" x14ac:dyDescent="0.3">
      <c r="A5" s="24">
        <v>30</v>
      </c>
      <c r="B5" s="19">
        <v>10</v>
      </c>
      <c r="C5" s="33" t="s">
        <v>6</v>
      </c>
      <c r="D5" s="30">
        <f>B5*124884.37816</f>
        <v>1248843.7815999999</v>
      </c>
      <c r="E5" s="31">
        <f>B5*31470.33534</f>
        <v>314703.35340000002</v>
      </c>
      <c r="F5" s="31">
        <f>B5</f>
        <v>10</v>
      </c>
      <c r="G5" s="31">
        <f>B5*36.6</f>
        <v>366</v>
      </c>
      <c r="H5" s="32">
        <f>B5*131.76</f>
        <v>1317.6</v>
      </c>
      <c r="I5" s="29" t="s">
        <v>10</v>
      </c>
      <c r="J5" s="43">
        <f t="shared" si="0"/>
        <v>2.4022219946168488E-5</v>
      </c>
      <c r="K5" s="44">
        <f t="shared" si="0"/>
        <v>9.5327868851365085E-5</v>
      </c>
      <c r="L5" s="44">
        <f t="shared" si="0"/>
        <v>3</v>
      </c>
      <c r="M5" s="44">
        <f t="shared" si="0"/>
        <v>8.1967213114754092E-2</v>
      </c>
      <c r="N5" s="45">
        <f t="shared" si="0"/>
        <v>2.2768670309653918E-2</v>
      </c>
    </row>
    <row r="6" spans="1:14" ht="31.95" customHeight="1" x14ac:dyDescent="0.3">
      <c r="A6" s="34">
        <v>0.22</v>
      </c>
      <c r="B6" s="19">
        <v>1</v>
      </c>
      <c r="C6" s="25" t="s">
        <v>1</v>
      </c>
      <c r="D6" s="30">
        <f>B6*3412.1414799</f>
        <v>3412.1414798999999</v>
      </c>
      <c r="E6" s="31">
        <f>B6*859.84522786</f>
        <v>859.84522786000002</v>
      </c>
      <c r="F6" s="31">
        <f>B6*0.027322404372</f>
        <v>2.7322404371999998E-2</v>
      </c>
      <c r="G6" s="31">
        <f>B6</f>
        <v>1</v>
      </c>
      <c r="H6" s="32">
        <f>B6*3.6</f>
        <v>3.6</v>
      </c>
      <c r="I6" s="29" t="s">
        <v>23</v>
      </c>
      <c r="J6" s="43">
        <f t="shared" si="0"/>
        <v>6.4475638333275556E-5</v>
      </c>
      <c r="K6" s="44">
        <f t="shared" si="0"/>
        <v>2.5585999999969806E-4</v>
      </c>
      <c r="L6" s="44">
        <f t="shared" si="0"/>
        <v>8.0519999998776104</v>
      </c>
      <c r="M6" s="44">
        <f t="shared" si="0"/>
        <v>0.22</v>
      </c>
      <c r="N6" s="45">
        <f t="shared" si="0"/>
        <v>6.1111111111111109E-2</v>
      </c>
    </row>
    <row r="7" spans="1:14" ht="31.95" customHeight="1" x14ac:dyDescent="0.3">
      <c r="A7" s="24">
        <v>10</v>
      </c>
      <c r="B7" s="19">
        <v>10</v>
      </c>
      <c r="C7" s="35" t="s">
        <v>0</v>
      </c>
      <c r="D7" s="36">
        <f>B7*947.81707775</f>
        <v>9478.1707774999995</v>
      </c>
      <c r="E7" s="37">
        <f>B7*238.84589663</f>
        <v>2388.4589663000002</v>
      </c>
      <c r="F7" s="37">
        <f>B7*0.0075895567699</f>
        <v>7.5895567699000008E-2</v>
      </c>
      <c r="G7" s="37">
        <f>B7*0.27777777778</f>
        <v>2.7777777777999999</v>
      </c>
      <c r="H7" s="38">
        <f>B7</f>
        <v>10</v>
      </c>
      <c r="I7" s="29" t="s">
        <v>9</v>
      </c>
      <c r="J7" s="46">
        <f t="shared" si="0"/>
        <v>1.0550558999990545E-3</v>
      </c>
      <c r="K7" s="47">
        <f t="shared" si="0"/>
        <v>4.1867999999561055E-3</v>
      </c>
      <c r="L7" s="47">
        <f t="shared" si="0"/>
        <v>131.75999999973331</v>
      </c>
      <c r="M7" s="47">
        <f t="shared" si="0"/>
        <v>3.5999999999712</v>
      </c>
      <c r="N7" s="48">
        <f t="shared" si="0"/>
        <v>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"/>
  <sheetViews>
    <sheetView topLeftCell="B1" zoomScale="190" zoomScaleNormal="190" workbookViewId="0">
      <selection activeCell="B13" sqref="B13"/>
    </sheetView>
  </sheetViews>
  <sheetFormatPr defaultRowHeight="15.6" x14ac:dyDescent="0.3"/>
  <cols>
    <col min="1" max="1" width="9" style="19" bestFit="1" customWidth="1"/>
    <col min="2" max="2" width="25.5546875" style="19" bestFit="1" customWidth="1"/>
    <col min="3" max="3" width="8.77734375" style="19" customWidth="1"/>
    <col min="4" max="4" width="5.77734375" style="19" customWidth="1"/>
    <col min="5" max="5" width="9.77734375" style="19" customWidth="1"/>
    <col min="6" max="6" width="5.77734375" style="19" customWidth="1"/>
    <col min="7" max="7" width="10.77734375" style="19" customWidth="1"/>
    <col min="8" max="8" width="5.77734375" style="19" customWidth="1"/>
    <col min="9" max="10" width="10.77734375" style="19" customWidth="1"/>
    <col min="11" max="12" width="9" style="19" bestFit="1" customWidth="1"/>
    <col min="13" max="13" width="11.44140625" style="19" bestFit="1" customWidth="1"/>
    <col min="14" max="15" width="9" style="19" bestFit="1" customWidth="1"/>
    <col min="16" max="16384" width="8.88671875" style="19"/>
  </cols>
  <sheetData>
    <row r="2" spans="2:11" x14ac:dyDescent="0.3">
      <c r="B2" s="39" t="s">
        <v>21</v>
      </c>
      <c r="I2" s="23" t="s">
        <v>18</v>
      </c>
      <c r="J2" s="23" t="s">
        <v>19</v>
      </c>
    </row>
    <row r="3" spans="2:11" x14ac:dyDescent="0.3">
      <c r="B3" s="19" t="s">
        <v>13</v>
      </c>
      <c r="C3" s="19">
        <v>1.2</v>
      </c>
      <c r="D3" s="19" t="s">
        <v>14</v>
      </c>
      <c r="E3" s="19">
        <v>2.4500000000000002</v>
      </c>
      <c r="F3" s="19" t="s">
        <v>15</v>
      </c>
      <c r="G3" s="19">
        <f>C3*E3/1000</f>
        <v>2.9399999999999999E-3</v>
      </c>
      <c r="H3" s="19" t="s">
        <v>1</v>
      </c>
      <c r="I3" s="24">
        <v>1</v>
      </c>
      <c r="J3" s="24">
        <f>I3/G3</f>
        <v>340.13605442176873</v>
      </c>
      <c r="K3" s="19" t="s">
        <v>20</v>
      </c>
    </row>
    <row r="4" spans="2:11" x14ac:dyDescent="0.3">
      <c r="B4" s="19" t="s">
        <v>16</v>
      </c>
      <c r="C4" s="19">
        <v>12</v>
      </c>
      <c r="D4" s="19" t="s">
        <v>14</v>
      </c>
      <c r="E4" s="19">
        <v>250</v>
      </c>
      <c r="F4" s="19" t="s">
        <v>15</v>
      </c>
      <c r="G4" s="19">
        <f>C4*E4/1000</f>
        <v>3</v>
      </c>
      <c r="H4" s="19" t="s">
        <v>1</v>
      </c>
      <c r="I4" s="24">
        <v>80</v>
      </c>
      <c r="J4" s="24">
        <f t="shared" ref="J4:J5" si="0">I4/G4</f>
        <v>26.666666666666668</v>
      </c>
      <c r="K4" s="19" t="s">
        <v>20</v>
      </c>
    </row>
    <row r="5" spans="2:11" x14ac:dyDescent="0.3">
      <c r="B5" s="19" t="s">
        <v>17</v>
      </c>
      <c r="C5" s="19">
        <v>120</v>
      </c>
      <c r="D5" s="19" t="s">
        <v>14</v>
      </c>
      <c r="G5" s="19">
        <v>10</v>
      </c>
      <c r="H5" s="19" t="s">
        <v>1</v>
      </c>
      <c r="I5" s="24">
        <v>3500</v>
      </c>
      <c r="J5" s="24">
        <f t="shared" si="0"/>
        <v>350</v>
      </c>
      <c r="K5" s="19" t="s">
        <v>20</v>
      </c>
    </row>
    <row r="6" spans="2:11" x14ac:dyDescent="0.3">
      <c r="B6" s="19" t="s">
        <v>22</v>
      </c>
      <c r="G6" s="19">
        <v>2E-3</v>
      </c>
      <c r="H6" s="19" t="s">
        <v>1</v>
      </c>
      <c r="I6" s="34">
        <v>0.2</v>
      </c>
      <c r="J6" s="24">
        <f t="shared" ref="J6" si="1">I6/G6</f>
        <v>100</v>
      </c>
      <c r="K6" s="19" t="s">
        <v>20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Conversion_Table_1</vt:lpstr>
      <vt:lpstr>Examples</vt:lpstr>
      <vt:lpstr>Batteries</vt:lpstr>
    </vt:vector>
  </TitlesOfParts>
  <Company>UPRM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2013-12-03T21:52:08Z</dcterms:created>
  <dcterms:modified xsi:type="dcterms:W3CDTF">2016-08-29T18:55:46Z</dcterms:modified>
</cp:coreProperties>
</file>